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<sst xmlns="http://schemas.openxmlformats.org/spreadsheetml/2006/main" count="1040" uniqueCount="70">
  <si>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</si>
  <si>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</si>
  <si>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</si>
  <si>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</si>
  <si>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</si>
  <si>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</si>
  <si>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</si>
  <si>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</si>
  <si>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</si>
  <si>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</si>
  <si>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</si>
  <si>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</si>
  <si>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</si>
  <si>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</si>
  <si>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</si>
  <si>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</si>
  <si>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</si>
  <si>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</si>
  <si>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</si>
  <si>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</si>
  <si>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</si>
  <si>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</si>
  <si>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</si>
  <si>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</si>
  <si>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</si>
  <si>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</si>
  <si>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</si>
  <si>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</si>
  <si>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</si>
  <si>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</si>
  <si>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</si>
  <si>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</si>
  <si>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</si>
  <si>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</si>
  <si>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</si>
  <si>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</si>
  <si>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</si>
  <si>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</si>
  <si>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</si>
  <si>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</si>
  <si>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</si>
  <si>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</si>
  <si>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</si>
  <si>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</si>
  <si>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</si>
  <si>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</si>
  <si>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</si>
  <si>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</si>
  <si>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</si>
  <si>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</si>
  <si>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</si>
  <si>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</si>
  <si>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</si>
  <si>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</si>
  <si>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</si>
  <si>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</si>
  <si>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</si>
  <si>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</si>
  <si>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</si>
  <si>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</si>
  <si>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</si>
  <si>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</si>
  <si>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</si>
  <si>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</si>
  <si>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</si>
  <si>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</si>
  <si>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</si>
  <si>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</si>
  <si>
    <t>по міському бюджету м.Черкаси у ВЕРЕСНІ 2019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</si>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</sst>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60" zoomScaleNormal="70" zoomScalePageLayoutView="0" workbookViewId="0" topLeftCell="A1">
      <pane xSplit="3" ySplit="6" topLeftCell="D5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N68" sqref="AN6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69</v>
      </c>
      <c r="C4" s="119" t="s">
        <v>18</v>
      </c>
      <c r="D4" s="119">
        <v>2</v>
      </c>
      <c r="E4" s="19">
        <v>3</v>
      </c>
      <c r="F4" s="19">
        <v>3</v>
      </c>
      <c r="G4" s="19">
        <v>4</v>
      </c>
      <c r="H4" s="19">
        <v>4</v>
      </c>
      <c r="I4" s="19">
        <v>5</v>
      </c>
      <c r="J4" s="19">
        <v>6</v>
      </c>
      <c r="K4" s="19">
        <v>9</v>
      </c>
      <c r="L4" s="19">
        <v>10</v>
      </c>
      <c r="M4" s="19">
        <v>10</v>
      </c>
      <c r="N4" s="19">
        <v>11</v>
      </c>
      <c r="O4" s="19">
        <v>11</v>
      </c>
      <c r="P4" s="19">
        <v>12</v>
      </c>
      <c r="Q4" s="19">
        <v>13</v>
      </c>
      <c r="R4" s="19">
        <v>16</v>
      </c>
      <c r="S4" s="19">
        <v>17</v>
      </c>
      <c r="T4" s="19">
        <v>17</v>
      </c>
      <c r="U4" s="19">
        <v>18</v>
      </c>
      <c r="V4" s="19">
        <v>18</v>
      </c>
      <c r="W4" s="19">
        <v>19</v>
      </c>
      <c r="X4" s="19">
        <v>20</v>
      </c>
      <c r="Y4" s="19">
        <v>23</v>
      </c>
      <c r="Z4" s="19">
        <v>24</v>
      </c>
      <c r="AA4" s="19">
        <v>24</v>
      </c>
      <c r="AB4" s="19">
        <v>25</v>
      </c>
      <c r="AC4" s="19">
        <v>25</v>
      </c>
      <c r="AD4" s="19">
        <v>26</v>
      </c>
      <c r="AE4" s="19">
        <v>27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15655.4</v>
      </c>
      <c r="C7" s="86">
        <v>13351.999999999993</v>
      </c>
      <c r="D7" s="122"/>
      <c r="E7" s="39">
        <v>15655.4</v>
      </c>
      <c r="F7" s="39"/>
      <c r="G7" s="39"/>
      <c r="H7" s="39"/>
      <c r="I7" s="39"/>
      <c r="J7" s="39"/>
      <c r="K7" s="125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28883.999999999993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2997.7</v>
      </c>
      <c r="C8" s="87">
        <v>52039.20662000024</v>
      </c>
      <c r="D8" s="127">
        <v>11881.6</v>
      </c>
      <c r="E8" s="127">
        <v>2997.7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37649.406620000234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201024.50000000003</v>
      </c>
      <c r="C9" s="132">
        <v>99942.80000000003</v>
      </c>
      <c r="D9" s="90">
        <f t="shared" si="0"/>
        <v>17962.7</v>
      </c>
      <c r="E9" s="90">
        <f t="shared" si="0"/>
        <v>11429.8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0</v>
      </c>
      <c r="I9" s="90">
        <f>I10+I15+I24+I33+I47+I52+I54+I61+I62+I71+I72+I88+I76+I81+I83+I82+I69+I89+I90+I91+I70+I40+I92</f>
        <v>0</v>
      </c>
      <c r="J9" s="90">
        <f>J10+J15+J24+J33+J47+J52+J54+J61+J62+J71+J72+J88+J76+J81+J83+J82+J69+J89+J90+J91+J70+J40+J92</f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>P10+P15+P24+P33+P47+P52+P54+P61+P62+P71+P72+P88+P76+P81+P83+P82+P69+P89+P90+P91+P70+P40+P92</f>
        <v>0</v>
      </c>
      <c r="Q9" s="90">
        <f>Q10+Q15+Q24+Q33+Q47+Q52+Q54+Q61+Q62+Q71+Q72+Q88+Q76+Q81+Q83+Q82+Q69+Q89+Q90+Q91+Q70+Q40+Q92</f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29392.5</v>
      </c>
      <c r="AP9" s="90">
        <f>AP10+AP15+AP24+AP33+AP47+AP52+AP54+AP61+AP62+AP71+AP72+AP76+AP88+AP81+AP83+AP82+AP69+AP89+AP91+AP90+AP70+AP40+AP92</f>
        <v>271574.8</v>
      </c>
      <c r="AQ9" s="133"/>
      <c r="AR9" s="133"/>
    </row>
    <row r="10" spans="1:44" s="142" customFormat="1" ht="15.75">
      <c r="A10" s="138" t="s">
        <v>4</v>
      </c>
      <c r="B10" s="139">
        <v>18096.1</v>
      </c>
      <c r="C10" s="139">
        <v>6003.200000000001</v>
      </c>
      <c r="D10" s="140">
        <v>204.3</v>
      </c>
      <c r="E10" s="140">
        <v>37.1</v>
      </c>
      <c r="F10" s="140"/>
      <c r="G10" s="140"/>
      <c r="H10" s="140"/>
      <c r="I10" s="140"/>
      <c r="J10" s="140"/>
      <c r="K10" s="140"/>
      <c r="L10" s="140"/>
      <c r="M10" s="141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59">SUM(D10:AM10)</f>
        <v>241.4</v>
      </c>
      <c r="AP10" s="140">
        <f>B10+C10-AO10</f>
        <v>23857.899999999998</v>
      </c>
      <c r="AR10" s="143"/>
    </row>
    <row r="11" spans="1:44" s="142" customFormat="1" ht="15.75">
      <c r="A11" s="144" t="s">
        <v>5</v>
      </c>
      <c r="B11" s="139">
        <v>16868.3</v>
      </c>
      <c r="C11" s="139">
        <v>4289.400000000005</v>
      </c>
      <c r="D11" s="140">
        <v>204.3</v>
      </c>
      <c r="E11" s="140">
        <v>37.1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241.4</v>
      </c>
      <c r="AP11" s="140">
        <f>B11+C11-AO11</f>
        <v>20916.300000000003</v>
      </c>
      <c r="AR11" s="143"/>
    </row>
    <row r="12" spans="1:44" s="142" customFormat="1" ht="15.75">
      <c r="A12" s="144" t="s">
        <v>2</v>
      </c>
      <c r="B12" s="145">
        <v>224.9</v>
      </c>
      <c r="C12" s="139">
        <v>79.30000000000001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0</v>
      </c>
      <c r="AP12" s="140">
        <f>B12+C12-AO12</f>
        <v>304.20000000000005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1002.8999999999993</v>
      </c>
      <c r="C14" s="139">
        <v>1634.4999999999957</v>
      </c>
      <c r="D14" s="140">
        <f t="shared" si="2"/>
        <v>0</v>
      </c>
      <c r="E14" s="140">
        <f t="shared" si="2"/>
        <v>0</v>
      </c>
      <c r="F14" s="140">
        <f t="shared" si="2"/>
        <v>0</v>
      </c>
      <c r="G14" s="140">
        <f t="shared" si="2"/>
        <v>0</v>
      </c>
      <c r="H14" s="140">
        <f>H10-H11-H12-H13</f>
        <v>0</v>
      </c>
      <c r="I14" s="140">
        <f>I10-I11-I12-I13</f>
        <v>0</v>
      </c>
      <c r="J14" s="140">
        <f>J10-J11-J12-J13</f>
        <v>0</v>
      </c>
      <c r="K14" s="140">
        <f t="shared" si="2"/>
        <v>0</v>
      </c>
      <c r="L14" s="140">
        <f t="shared" si="2"/>
        <v>0</v>
      </c>
      <c r="M14" s="140">
        <f t="shared" si="2"/>
        <v>0</v>
      </c>
      <c r="N14" s="140">
        <f t="shared" si="2"/>
        <v>0</v>
      </c>
      <c r="O14" s="140">
        <f t="shared" si="2"/>
        <v>0</v>
      </c>
      <c r="P14" s="140">
        <f>P10-P11-P12-P13</f>
        <v>0</v>
      </c>
      <c r="Q14" s="140">
        <f>Q10-Q11-Q12-Q13</f>
        <v>0</v>
      </c>
      <c r="R14" s="140">
        <f t="shared" si="2"/>
        <v>0</v>
      </c>
      <c r="S14" s="140">
        <f t="shared" si="2"/>
        <v>0</v>
      </c>
      <c r="T14" s="140">
        <f t="shared" si="2"/>
        <v>0</v>
      </c>
      <c r="U14" s="140">
        <f t="shared" si="2"/>
        <v>0</v>
      </c>
      <c r="V14" s="140">
        <f t="shared" si="2"/>
        <v>0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0</v>
      </c>
      <c r="AP14" s="140">
        <f>AP10-AP11-AP12-AP13</f>
        <v>2637.399999999995</v>
      </c>
      <c r="AR14" s="143"/>
    </row>
    <row r="15" spans="1:44" s="142" customFormat="1" ht="15" customHeight="1">
      <c r="A15" s="138" t="s">
        <v>6</v>
      </c>
      <c r="B15" s="139">
        <v>59470.7</v>
      </c>
      <c r="C15" s="139">
        <v>46897.60000000003</v>
      </c>
      <c r="D15" s="146">
        <v>47.9</v>
      </c>
      <c r="E15" s="146">
        <v>57</v>
      </c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104.9</v>
      </c>
      <c r="AP15" s="140">
        <f aca="true" t="shared" si="3" ref="AP15:AP31">B15+C15-AO15</f>
        <v>106263.40000000002</v>
      </c>
      <c r="AR15" s="143"/>
    </row>
    <row r="16" spans="1:44" s="152" customFormat="1" ht="15" customHeight="1">
      <c r="A16" s="147" t="s">
        <v>38</v>
      </c>
      <c r="B16" s="148">
        <v>14272.6</v>
      </c>
      <c r="C16" s="148">
        <v>12860.200000000004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0</v>
      </c>
      <c r="AP16" s="149">
        <f t="shared" si="3"/>
        <v>27132.800000000003</v>
      </c>
      <c r="AQ16" s="151"/>
      <c r="AR16" s="143"/>
    </row>
    <row r="17" spans="1:44" s="142" customFormat="1" ht="15.75">
      <c r="A17" s="144" t="s">
        <v>5</v>
      </c>
      <c r="B17" s="139">
        <v>48547.1</v>
      </c>
      <c r="C17" s="139">
        <v>23797.959999999985</v>
      </c>
      <c r="D17" s="140">
        <v>47.9</v>
      </c>
      <c r="E17" s="140">
        <v>57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104.9</v>
      </c>
      <c r="AP17" s="140">
        <f t="shared" si="3"/>
        <v>72240.15999999999</v>
      </c>
      <c r="AQ17" s="143"/>
      <c r="AR17" s="143"/>
    </row>
    <row r="18" spans="1:44" s="142" customFormat="1" ht="15.75">
      <c r="A18" s="144" t="s">
        <v>3</v>
      </c>
      <c r="B18" s="139">
        <v>22.3</v>
      </c>
      <c r="C18" s="139">
        <v>14.100000000000001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36.400000000000006</v>
      </c>
      <c r="AR18" s="143"/>
    </row>
    <row r="19" spans="1:44" s="142" customFormat="1" ht="15.75">
      <c r="A19" s="144" t="s">
        <v>1</v>
      </c>
      <c r="B19" s="139">
        <v>4198</v>
      </c>
      <c r="C19" s="139">
        <v>2292.7999999999984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0</v>
      </c>
      <c r="AP19" s="140">
        <f t="shared" si="3"/>
        <v>6490.799999999998</v>
      </c>
      <c r="AR19" s="143"/>
    </row>
    <row r="20" spans="1:44" s="142" customFormat="1" ht="15.75">
      <c r="A20" s="144" t="s">
        <v>2</v>
      </c>
      <c r="B20" s="139">
        <v>2588</v>
      </c>
      <c r="C20" s="139">
        <v>9074.1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0</v>
      </c>
      <c r="AP20" s="140">
        <f t="shared" si="3"/>
        <v>11662.1</v>
      </c>
      <c r="AR20" s="143"/>
    </row>
    <row r="21" spans="1:44" s="142" customFormat="1" ht="15.75">
      <c r="A21" s="144" t="s">
        <v>16</v>
      </c>
      <c r="B21" s="139">
        <v>1268.6</v>
      </c>
      <c r="C21" s="139">
        <v>1042.4999999999995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0</v>
      </c>
      <c r="AP21" s="140">
        <f t="shared" si="3"/>
        <v>2311.0999999999995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2846.6999999999994</v>
      </c>
      <c r="C23" s="139">
        <v>10676.099999999997</v>
      </c>
      <c r="D23" s="140">
        <f aca="true" t="shared" si="4" ref="D23:AM23">D15-D17-D18-D19-D20-D21-D22</f>
        <v>0</v>
      </c>
      <c r="E23" s="140">
        <f t="shared" si="4"/>
        <v>0</v>
      </c>
      <c r="F23" s="140">
        <f t="shared" si="4"/>
        <v>0</v>
      </c>
      <c r="G23" s="140">
        <f t="shared" si="4"/>
        <v>0</v>
      </c>
      <c r="H23" s="140">
        <f>H15-H17-H18-H19-H20-H21-H22</f>
        <v>0</v>
      </c>
      <c r="I23" s="140">
        <f>I15-I17-I18-I19-I20-I21-I22</f>
        <v>0</v>
      </c>
      <c r="J23" s="140">
        <f>J15-J17-J18-J19-J20-J21-J22</f>
        <v>0</v>
      </c>
      <c r="K23" s="140">
        <f t="shared" si="4"/>
        <v>0</v>
      </c>
      <c r="L23" s="140">
        <f t="shared" si="4"/>
        <v>0</v>
      </c>
      <c r="M23" s="140">
        <f t="shared" si="4"/>
        <v>0</v>
      </c>
      <c r="N23" s="140">
        <f t="shared" si="4"/>
        <v>0</v>
      </c>
      <c r="O23" s="140">
        <f t="shared" si="4"/>
        <v>0</v>
      </c>
      <c r="P23" s="140">
        <f>P15-P17-P18-P19-P20-P21-P22</f>
        <v>0</v>
      </c>
      <c r="Q23" s="140">
        <f>Q15-Q17-Q18-Q19-Q20-Q21-Q22</f>
        <v>0</v>
      </c>
      <c r="R23" s="140">
        <f t="shared" si="4"/>
        <v>0</v>
      </c>
      <c r="S23" s="140">
        <f t="shared" si="4"/>
        <v>0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0</v>
      </c>
      <c r="AP23" s="140">
        <f t="shared" si="3"/>
        <v>13522.799999999996</v>
      </c>
      <c r="AR23" s="143"/>
    </row>
    <row r="24" spans="1:44" s="142" customFormat="1" ht="15" customHeight="1">
      <c r="A24" s="138" t="s">
        <v>7</v>
      </c>
      <c r="B24" s="139">
        <v>37075.1</v>
      </c>
      <c r="C24" s="139">
        <v>12137.7</v>
      </c>
      <c r="D24" s="140"/>
      <c r="E24" s="140">
        <v>123.4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123.4</v>
      </c>
      <c r="AP24" s="140">
        <f t="shared" si="3"/>
        <v>49089.4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92.30000000000291</v>
      </c>
      <c r="D25" s="150"/>
      <c r="E25" s="150">
        <v>123.4</v>
      </c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123.4</v>
      </c>
      <c r="AP25" s="149">
        <f t="shared" si="3"/>
        <v>17106.800000000003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v>90.9</v>
      </c>
      <c r="C30" s="139">
        <v>134.39999999999998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225.29999999999998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36984.2</v>
      </c>
      <c r="C32" s="139">
        <v>12003.300000000001</v>
      </c>
      <c r="D32" s="140">
        <f aca="true" t="shared" si="5" ref="D32:AM32">D24-D26-D27-D28-D29-D30-D31</f>
        <v>0</v>
      </c>
      <c r="E32" s="140">
        <f t="shared" si="5"/>
        <v>123.4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0</v>
      </c>
      <c r="K32" s="140">
        <f t="shared" si="5"/>
        <v>0</v>
      </c>
      <c r="L32" s="140">
        <f>L24-L26-L27-L28-L29-L30-L31</f>
        <v>0</v>
      </c>
      <c r="M32" s="140">
        <f t="shared" si="5"/>
        <v>0</v>
      </c>
      <c r="N32" s="140">
        <f t="shared" si="5"/>
        <v>0</v>
      </c>
      <c r="O32" s="140">
        <f t="shared" si="5"/>
        <v>0</v>
      </c>
      <c r="P32" s="140">
        <f>P24-P26-P27-P28-P29-P30-P31</f>
        <v>0</v>
      </c>
      <c r="Q32" s="140">
        <f>Q24-Q26-Q27-Q28-Q29-Q30-Q31</f>
        <v>0</v>
      </c>
      <c r="R32" s="140">
        <f t="shared" si="5"/>
        <v>0</v>
      </c>
      <c r="S32" s="140">
        <f t="shared" si="5"/>
        <v>0</v>
      </c>
      <c r="T32" s="140">
        <f t="shared" si="5"/>
        <v>0</v>
      </c>
      <c r="U32" s="140">
        <f t="shared" si="5"/>
        <v>0</v>
      </c>
      <c r="V32" s="140">
        <f t="shared" si="5"/>
        <v>0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123.4</v>
      </c>
      <c r="AP32" s="140">
        <f>AP24-AP30</f>
        <v>48864.1</v>
      </c>
      <c r="AR32" s="143"/>
    </row>
    <row r="33" spans="1:44" s="142" customFormat="1" ht="15" customHeight="1">
      <c r="A33" s="138" t="s">
        <v>8</v>
      </c>
      <c r="B33" s="139">
        <v>307</v>
      </c>
      <c r="C33" s="139">
        <v>376.00000000000074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0</v>
      </c>
      <c r="AP33" s="140">
        <f aca="true" t="shared" si="6" ref="AP33:AP38">B33+C33-AO33</f>
        <v>683.0000000000007</v>
      </c>
      <c r="AR33" s="143"/>
    </row>
    <row r="34" spans="1:44" s="142" customFormat="1" ht="15.75">
      <c r="A34" s="144" t="s">
        <v>5</v>
      </c>
      <c r="B34" s="139">
        <v>284</v>
      </c>
      <c r="C34" s="139">
        <v>102.29999999999995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0</v>
      </c>
      <c r="AP34" s="140">
        <f t="shared" si="6"/>
        <v>386.29999999999995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7.2</v>
      </c>
      <c r="C36" s="139">
        <v>72.10000000000001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</v>
      </c>
      <c r="AP36" s="140">
        <f t="shared" si="6"/>
        <v>79.30000000000001</v>
      </c>
      <c r="AR36" s="143"/>
    </row>
    <row r="37" spans="1:44" s="142" customFormat="1" ht="15.75">
      <c r="A37" s="144" t="s">
        <v>16</v>
      </c>
      <c r="B37" s="139"/>
      <c r="C37" s="139">
        <v>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15.8</v>
      </c>
      <c r="C39" s="139">
        <v>199.00000000000077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0</v>
      </c>
      <c r="AP39" s="140">
        <f>AP33-AP34-AP36-AP38-AP35-AP37</f>
        <v>214.80000000000072</v>
      </c>
      <c r="AR39" s="143"/>
    </row>
    <row r="40" spans="1:44" s="142" customFormat="1" ht="15" customHeight="1">
      <c r="A40" s="138" t="s">
        <v>29</v>
      </c>
      <c r="B40" s="139">
        <v>1392.9</v>
      </c>
      <c r="C40" s="139">
        <v>501.70000000000005</v>
      </c>
      <c r="D40" s="140"/>
      <c r="E40" s="140">
        <v>14.3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14.3</v>
      </c>
      <c r="AP40" s="140">
        <f aca="true" t="shared" si="8" ref="AP40:AP45">B40+C40-AO40</f>
        <v>1880.3000000000002</v>
      </c>
      <c r="AR40" s="143"/>
    </row>
    <row r="41" spans="1:44" s="142" customFormat="1" ht="15.75">
      <c r="A41" s="144" t="s">
        <v>5</v>
      </c>
      <c r="B41" s="139">
        <v>1304.7</v>
      </c>
      <c r="C41" s="139">
        <v>282.6999999999998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0</v>
      </c>
      <c r="AP41" s="140">
        <f t="shared" si="8"/>
        <v>1587.3999999999999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t="shared" si="1"/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/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1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f>8.3-0.1-10</f>
        <v>-1.799999999999999</v>
      </c>
      <c r="C44" s="139">
        <v>166.00000000000006</v>
      </c>
      <c r="D44" s="140"/>
      <c r="E44" s="140">
        <v>1.7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1"/>
        <v>1.7</v>
      </c>
      <c r="AP44" s="140">
        <f t="shared" si="8"/>
        <v>162.50000000000006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1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9" ref="B46:AM46">B40-B41-B42-B43-B44-B45</f>
        <v>90.00000000000004</v>
      </c>
      <c r="C46" s="139">
        <v>47.80000000000015</v>
      </c>
      <c r="D46" s="140">
        <f t="shared" si="9"/>
        <v>0</v>
      </c>
      <c r="E46" s="140">
        <f t="shared" si="9"/>
        <v>12.600000000000001</v>
      </c>
      <c r="F46" s="140">
        <v>0</v>
      </c>
      <c r="G46" s="140">
        <f t="shared" si="9"/>
        <v>0</v>
      </c>
      <c r="H46" s="140">
        <f>H40-H41-H42-H43-H44-H45</f>
        <v>0</v>
      </c>
      <c r="I46" s="140">
        <f>I40-I41-I42-I43-I44-I45</f>
        <v>0</v>
      </c>
      <c r="J46" s="140">
        <f>J40-J41-J42-J43-J44-J45</f>
        <v>0</v>
      </c>
      <c r="K46" s="140">
        <f t="shared" si="9"/>
        <v>0</v>
      </c>
      <c r="L46" s="140">
        <f t="shared" si="9"/>
        <v>0</v>
      </c>
      <c r="M46" s="140">
        <f t="shared" si="9"/>
        <v>0</v>
      </c>
      <c r="N46" s="140">
        <f t="shared" si="9"/>
        <v>0</v>
      </c>
      <c r="O46" s="140">
        <f t="shared" si="9"/>
        <v>0</v>
      </c>
      <c r="P46" s="140">
        <f>P40-P41-P42-P43-P44-P45</f>
        <v>0</v>
      </c>
      <c r="Q46" s="140">
        <f>Q40-Q41-Q42-Q43-Q44-Q45</f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>W40-W41-W42-W43-W44-W45</f>
        <v>0</v>
      </c>
      <c r="X46" s="140">
        <f>X40-X41-X42-X43-X44-X45</f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9"/>
        <v>0</v>
      </c>
      <c r="AG46" s="140">
        <f t="shared" si="9"/>
        <v>0</v>
      </c>
      <c r="AH46" s="140">
        <f t="shared" si="9"/>
        <v>0</v>
      </c>
      <c r="AI46" s="140">
        <f t="shared" si="9"/>
        <v>0</v>
      </c>
      <c r="AJ46" s="140">
        <f t="shared" si="9"/>
        <v>0</v>
      </c>
      <c r="AK46" s="140">
        <f t="shared" si="9"/>
        <v>0</v>
      </c>
      <c r="AL46" s="140">
        <f t="shared" si="9"/>
        <v>0</v>
      </c>
      <c r="AM46" s="140">
        <f t="shared" si="9"/>
        <v>0</v>
      </c>
      <c r="AN46" s="140"/>
      <c r="AO46" s="140">
        <f t="shared" si="1"/>
        <v>12.600000000000001</v>
      </c>
      <c r="AP46" s="140">
        <f>AP40-AP41-AP42-AP43-AP44-AP45</f>
        <v>125.20000000000027</v>
      </c>
      <c r="AR46" s="143"/>
    </row>
    <row r="47" spans="1:44" s="142" customFormat="1" ht="17.25" customHeight="1">
      <c r="A47" s="138" t="s">
        <v>43</v>
      </c>
      <c r="B47" s="145">
        <v>5978.1</v>
      </c>
      <c r="C47" s="139">
        <v>7265.4000000000015</v>
      </c>
      <c r="D47" s="140"/>
      <c r="E47" s="154">
        <v>37</v>
      </c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1"/>
        <v>37</v>
      </c>
      <c r="AP47" s="140">
        <f>B47+C47-AO47</f>
        <v>13206.500000000002</v>
      </c>
      <c r="AR47" s="143"/>
    </row>
    <row r="48" spans="1:44" s="142" customFormat="1" ht="15.75">
      <c r="A48" s="144" t="s">
        <v>5</v>
      </c>
      <c r="B48" s="139">
        <v>54.4</v>
      </c>
      <c r="C48" s="139">
        <v>99.20000000000002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1"/>
        <v>0</v>
      </c>
      <c r="AP48" s="140">
        <f>B48+C48-AO48</f>
        <v>153.60000000000002</v>
      </c>
      <c r="AR48" s="143"/>
    </row>
    <row r="49" spans="1:44" s="142" customFormat="1" ht="15.75">
      <c r="A49" s="144" t="s">
        <v>16</v>
      </c>
      <c r="B49" s="139">
        <v>5250</v>
      </c>
      <c r="C49" s="139">
        <v>5970.100000000002</v>
      </c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1"/>
        <v>0</v>
      </c>
      <c r="AP49" s="140">
        <f>B49+C49-AO49</f>
        <v>11220.100000000002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1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0" ref="B51:AM51">B47-B48-B49</f>
        <v>673.7000000000007</v>
      </c>
      <c r="C51" s="139">
        <v>1196.0999999999992</v>
      </c>
      <c r="D51" s="140">
        <f t="shared" si="10"/>
        <v>0</v>
      </c>
      <c r="E51" s="140">
        <f t="shared" si="10"/>
        <v>37</v>
      </c>
      <c r="F51" s="140">
        <f t="shared" si="10"/>
        <v>0</v>
      </c>
      <c r="G51" s="140">
        <f t="shared" si="10"/>
        <v>0</v>
      </c>
      <c r="H51" s="140">
        <f>H47-H48-H49</f>
        <v>0</v>
      </c>
      <c r="I51" s="140">
        <f>I47-I48-I49</f>
        <v>0</v>
      </c>
      <c r="J51" s="140">
        <f>J47-J48-J49</f>
        <v>0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0</v>
      </c>
      <c r="O51" s="140">
        <f t="shared" si="10"/>
        <v>0</v>
      </c>
      <c r="P51" s="140">
        <f>P47-P48-P49</f>
        <v>0</v>
      </c>
      <c r="Q51" s="140">
        <f>Q47-Q48-Q49</f>
        <v>0</v>
      </c>
      <c r="R51" s="140">
        <f t="shared" si="10"/>
        <v>0</v>
      </c>
      <c r="S51" s="140">
        <f t="shared" si="10"/>
        <v>0</v>
      </c>
      <c r="T51" s="140">
        <f t="shared" si="10"/>
        <v>0</v>
      </c>
      <c r="U51" s="140">
        <f t="shared" si="10"/>
        <v>0</v>
      </c>
      <c r="V51" s="140">
        <f t="shared" si="10"/>
        <v>0</v>
      </c>
      <c r="W51" s="140">
        <f>W47-W48-W49</f>
        <v>0</v>
      </c>
      <c r="X51" s="140">
        <f>X47-X48-X49</f>
        <v>0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>AD47-AD48-AD49</f>
        <v>0</v>
      </c>
      <c r="AE51" s="140">
        <f>AE47-AE48-AE49</f>
        <v>0</v>
      </c>
      <c r="AF51" s="140">
        <f t="shared" si="10"/>
        <v>0</v>
      </c>
      <c r="AG51" s="140">
        <f t="shared" si="10"/>
        <v>0</v>
      </c>
      <c r="AH51" s="140">
        <f t="shared" si="10"/>
        <v>0</v>
      </c>
      <c r="AI51" s="140">
        <f t="shared" si="10"/>
        <v>0</v>
      </c>
      <c r="AJ51" s="140">
        <f t="shared" si="10"/>
        <v>0</v>
      </c>
      <c r="AK51" s="140">
        <f t="shared" si="10"/>
        <v>0</v>
      </c>
      <c r="AL51" s="140">
        <f t="shared" si="10"/>
        <v>0</v>
      </c>
      <c r="AM51" s="140">
        <f t="shared" si="10"/>
        <v>0</v>
      </c>
      <c r="AN51" s="140"/>
      <c r="AO51" s="140">
        <f t="shared" si="1"/>
        <v>37</v>
      </c>
      <c r="AP51" s="140">
        <f>AP47-AP49-AP48</f>
        <v>1832.7999999999997</v>
      </c>
      <c r="AR51" s="143"/>
    </row>
    <row r="52" spans="1:44" s="142" customFormat="1" ht="15" customHeight="1">
      <c r="A52" s="138" t="s">
        <v>0</v>
      </c>
      <c r="B52" s="139">
        <f>9413.3+3259.9</f>
        <v>12673.199999999999</v>
      </c>
      <c r="C52" s="139">
        <v>9860.999999999996</v>
      </c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1"/>
        <v>0</v>
      </c>
      <c r="AP52" s="140">
        <f aca="true" t="shared" si="11" ref="AP52:AP59">B52+C52-AO52</f>
        <v>22534.199999999997</v>
      </c>
      <c r="AR52" s="143"/>
    </row>
    <row r="53" spans="1:44" s="142" customFormat="1" ht="15" customHeight="1">
      <c r="A53" s="144" t="s">
        <v>2</v>
      </c>
      <c r="B53" s="139">
        <v>1582</v>
      </c>
      <c r="C53" s="139">
        <v>1373.6999999999998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1"/>
        <v>0</v>
      </c>
      <c r="AP53" s="140">
        <f t="shared" si="11"/>
        <v>2955.7</v>
      </c>
      <c r="AR53" s="143"/>
    </row>
    <row r="54" spans="1:44" s="142" customFormat="1" ht="15" customHeight="1">
      <c r="A54" s="138" t="s">
        <v>9</v>
      </c>
      <c r="B54" s="153">
        <v>2663.3</v>
      </c>
      <c r="C54" s="139">
        <v>1589.0000000000002</v>
      </c>
      <c r="D54" s="140"/>
      <c r="E54" s="140">
        <v>24.5</v>
      </c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1"/>
        <v>24.5</v>
      </c>
      <c r="AP54" s="140">
        <f t="shared" si="11"/>
        <v>4227.8</v>
      </c>
      <c r="AQ54" s="143"/>
      <c r="AR54" s="143"/>
    </row>
    <row r="55" spans="1:44" s="142" customFormat="1" ht="15.75">
      <c r="A55" s="144" t="s">
        <v>5</v>
      </c>
      <c r="B55" s="139">
        <f>1176.9+21</f>
        <v>1197.9</v>
      </c>
      <c r="C55" s="139">
        <v>343.1999999999998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1"/>
        <v>0</v>
      </c>
      <c r="AP55" s="140">
        <f t="shared" si="11"/>
        <v>1541.1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1"/>
        <v>0</v>
      </c>
      <c r="AP56" s="140">
        <f t="shared" si="11"/>
        <v>0</v>
      </c>
      <c r="AQ56" s="143"/>
      <c r="AR56" s="143"/>
    </row>
    <row r="57" spans="1:44" s="142" customFormat="1" ht="15.75">
      <c r="A57" s="144" t="s">
        <v>2</v>
      </c>
      <c r="B57" s="145">
        <v>23.4</v>
      </c>
      <c r="C57" s="139">
        <v>195.59999999999994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1"/>
        <v>0</v>
      </c>
      <c r="AP57" s="140">
        <f t="shared" si="11"/>
        <v>218.99999999999994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1"/>
        <v>0</v>
      </c>
      <c r="AP58" s="140">
        <f t="shared" si="11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1"/>
        <v>0</v>
      </c>
      <c r="AP59" s="140">
        <f t="shared" si="11"/>
        <v>0</v>
      </c>
      <c r="AR59" s="143"/>
    </row>
    <row r="60" spans="1:44" s="142" customFormat="1" ht="15.75">
      <c r="A60" s="144" t="s">
        <v>23</v>
      </c>
      <c r="B60" s="139">
        <f>B54-B55-B57-B59-B56-B58</f>
        <v>1442</v>
      </c>
      <c r="C60" s="139">
        <v>1030.4000000000005</v>
      </c>
      <c r="D60" s="140">
        <f aca="true" t="shared" si="12" ref="D60:AM60">D54-D55-D57-D59-D56-D58</f>
        <v>0</v>
      </c>
      <c r="E60" s="140">
        <f t="shared" si="12"/>
        <v>24.5</v>
      </c>
      <c r="F60" s="140">
        <f t="shared" si="12"/>
        <v>0</v>
      </c>
      <c r="G60" s="140">
        <f t="shared" si="12"/>
        <v>0</v>
      </c>
      <c r="H60" s="140">
        <f t="shared" si="12"/>
        <v>0</v>
      </c>
      <c r="I60" s="140">
        <f t="shared" si="12"/>
        <v>0</v>
      </c>
      <c r="J60" s="140">
        <f t="shared" si="12"/>
        <v>0</v>
      </c>
      <c r="K60" s="140">
        <f t="shared" si="12"/>
        <v>0</v>
      </c>
      <c r="L60" s="140">
        <f t="shared" si="12"/>
        <v>0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0</v>
      </c>
      <c r="Q60" s="140">
        <f t="shared" si="12"/>
        <v>0</v>
      </c>
      <c r="R60" s="140">
        <f t="shared" si="12"/>
        <v>0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0</v>
      </c>
      <c r="X60" s="140">
        <f t="shared" si="12"/>
        <v>0</v>
      </c>
      <c r="Y60" s="140">
        <f t="shared" si="12"/>
        <v>0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>
        <f t="shared" si="12"/>
        <v>0</v>
      </c>
      <c r="AG60" s="140">
        <f t="shared" si="12"/>
        <v>0</v>
      </c>
      <c r="AH60" s="140">
        <f t="shared" si="12"/>
        <v>0</v>
      </c>
      <c r="AI60" s="140">
        <f t="shared" si="12"/>
        <v>0</v>
      </c>
      <c r="AJ60" s="140">
        <f t="shared" si="12"/>
        <v>0</v>
      </c>
      <c r="AK60" s="140">
        <f t="shared" si="12"/>
        <v>0</v>
      </c>
      <c r="AL60" s="140">
        <f t="shared" si="12"/>
        <v>0</v>
      </c>
      <c r="AM60" s="140">
        <f t="shared" si="12"/>
        <v>0</v>
      </c>
      <c r="AN60" s="140"/>
      <c r="AO60" s="140">
        <f>AO54-AO55-AO57-AO59-AO56-AO58</f>
        <v>24.5</v>
      </c>
      <c r="AP60" s="140">
        <f>AP54-AP55-AP57-AP59-AP56-AP58</f>
        <v>2447.9</v>
      </c>
      <c r="AR60" s="143"/>
    </row>
    <row r="61" spans="1:44" s="142" customFormat="1" ht="15" customHeight="1">
      <c r="A61" s="138" t="s">
        <v>10</v>
      </c>
      <c r="B61" s="139">
        <v>123.5</v>
      </c>
      <c r="C61" s="139">
        <v>175.19999999999996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3" ref="AO61:AO92">SUM(D61:AM61)</f>
        <v>0</v>
      </c>
      <c r="AP61" s="140">
        <f aca="true" t="shared" si="14" ref="AP61:AP67">B61+C61-AO61</f>
        <v>298.69999999999993</v>
      </c>
      <c r="AR61" s="143"/>
    </row>
    <row r="62" spans="1:44" s="142" customFormat="1" ht="15" customHeight="1">
      <c r="A62" s="138" t="s">
        <v>11</v>
      </c>
      <c r="B62" s="139">
        <v>4272.1</v>
      </c>
      <c r="C62" s="139">
        <v>7310.300000000001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3"/>
        <v>0</v>
      </c>
      <c r="AP62" s="140">
        <f t="shared" si="14"/>
        <v>11582.400000000001</v>
      </c>
      <c r="AR62" s="143"/>
    </row>
    <row r="63" spans="1:44" s="142" customFormat="1" ht="15.75">
      <c r="A63" s="144" t="s">
        <v>5</v>
      </c>
      <c r="B63" s="139">
        <v>1840.9</v>
      </c>
      <c r="C63" s="139">
        <v>1736.4999999999993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3"/>
        <v>0</v>
      </c>
      <c r="AP63" s="140">
        <f t="shared" si="14"/>
        <v>3577.3999999999996</v>
      </c>
      <c r="AQ63" s="157"/>
      <c r="AR63" s="143"/>
    </row>
    <row r="64" spans="1:44" s="142" customFormat="1" ht="15.75">
      <c r="A64" s="144" t="s">
        <v>3</v>
      </c>
      <c r="B64" s="139">
        <v>6.2</v>
      </c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3"/>
        <v>0</v>
      </c>
      <c r="AP64" s="140">
        <f t="shared" si="14"/>
        <v>6.2</v>
      </c>
      <c r="AQ64" s="143"/>
      <c r="AR64" s="143"/>
    </row>
    <row r="65" spans="1:44" s="142" customFormat="1" ht="15.75">
      <c r="A65" s="144" t="s">
        <v>1</v>
      </c>
      <c r="B65" s="139">
        <v>483.1</v>
      </c>
      <c r="C65" s="139">
        <v>1044.3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3"/>
        <v>0</v>
      </c>
      <c r="AP65" s="140">
        <f t="shared" si="14"/>
        <v>1527.4</v>
      </c>
      <c r="AQ65" s="143"/>
      <c r="AR65" s="143"/>
    </row>
    <row r="66" spans="1:44" s="142" customFormat="1" ht="15.75">
      <c r="A66" s="144" t="s">
        <v>2</v>
      </c>
      <c r="B66" s="139">
        <v>43.3</v>
      </c>
      <c r="C66" s="139">
        <v>127.09999999999997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3"/>
        <v>0</v>
      </c>
      <c r="AP66" s="140">
        <f t="shared" si="14"/>
        <v>170.39999999999998</v>
      </c>
      <c r="AR66" s="143"/>
    </row>
    <row r="67" spans="1:44" s="142" customFormat="1" ht="15.75">
      <c r="A67" s="144" t="s">
        <v>16</v>
      </c>
      <c r="B67" s="139">
        <v>308</v>
      </c>
      <c r="C67" s="139">
        <v>933.7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3"/>
        <v>0</v>
      </c>
      <c r="AP67" s="140">
        <f t="shared" si="14"/>
        <v>1241.7</v>
      </c>
      <c r="AR67" s="143"/>
    </row>
    <row r="68" spans="1:44" s="142" customFormat="1" ht="15.75">
      <c r="A68" s="144" t="s">
        <v>23</v>
      </c>
      <c r="B68" s="139">
        <f aca="true" t="shared" si="15" ref="B68:AM68">B62-B63-B66-B67-B65-B64</f>
        <v>1590.6000000000001</v>
      </c>
      <c r="C68" s="139">
        <v>3468.7000000000016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0</v>
      </c>
      <c r="H68" s="140">
        <f>H62-H63-H66-H67-H65-H64</f>
        <v>0</v>
      </c>
      <c r="I68" s="140">
        <f>I62-I63-I66-I67-I65-I64</f>
        <v>0</v>
      </c>
      <c r="J68" s="140">
        <f>J62-J63-J66-J67-J65-J64</f>
        <v>0</v>
      </c>
      <c r="K68" s="140">
        <f t="shared" si="15"/>
        <v>0</v>
      </c>
      <c r="L68" s="140">
        <f t="shared" si="15"/>
        <v>0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>P62-P63-P66-P67-P65-P64</f>
        <v>0</v>
      </c>
      <c r="Q68" s="140">
        <f>Q62-Q63-Q66-Q67-Q65-Q64</f>
        <v>0</v>
      </c>
      <c r="R68" s="140">
        <f t="shared" si="15"/>
        <v>0</v>
      </c>
      <c r="S68" s="140">
        <f t="shared" si="15"/>
        <v>0</v>
      </c>
      <c r="T68" s="140">
        <f t="shared" si="15"/>
        <v>0</v>
      </c>
      <c r="U68" s="140">
        <f t="shared" si="15"/>
        <v>0</v>
      </c>
      <c r="V68" s="140">
        <f t="shared" si="15"/>
        <v>0</v>
      </c>
      <c r="W68" s="140">
        <f>W62-W63-W66-W67-W65-W64</f>
        <v>0</v>
      </c>
      <c r="X68" s="140">
        <f>X62-X63-X66-X67-X65-X64</f>
        <v>0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5"/>
        <v>0</v>
      </c>
      <c r="AG68" s="140">
        <f t="shared" si="15"/>
        <v>0</v>
      </c>
      <c r="AH68" s="140">
        <f t="shared" si="15"/>
        <v>0</v>
      </c>
      <c r="AI68" s="140">
        <f t="shared" si="15"/>
        <v>0</v>
      </c>
      <c r="AJ68" s="140">
        <f t="shared" si="15"/>
        <v>0</v>
      </c>
      <c r="AK68" s="140">
        <f t="shared" si="15"/>
        <v>0</v>
      </c>
      <c r="AL68" s="140">
        <f t="shared" si="15"/>
        <v>0</v>
      </c>
      <c r="AM68" s="140">
        <f t="shared" si="15"/>
        <v>0</v>
      </c>
      <c r="AN68" s="140"/>
      <c r="AO68" s="140">
        <f t="shared" si="13"/>
        <v>0</v>
      </c>
      <c r="AP68" s="140">
        <f>AP62-AP63-AP66-AP67-AP65-AP64</f>
        <v>5059.300000000002</v>
      </c>
      <c r="AR68" s="143"/>
    </row>
    <row r="69" spans="1:44" s="142" customFormat="1" ht="31.5">
      <c r="A69" s="138" t="s">
        <v>45</v>
      </c>
      <c r="B69" s="139">
        <v>1264.1</v>
      </c>
      <c r="C69" s="139">
        <v>132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3"/>
        <v>0</v>
      </c>
      <c r="AP69" s="158">
        <f aca="true" t="shared" si="16" ref="AP69:AP92">B69+C69-AO69</f>
        <v>1396.1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3"/>
        <v>0</v>
      </c>
      <c r="AP70" s="158">
        <f t="shared" si="16"/>
        <v>0</v>
      </c>
      <c r="AR70" s="143"/>
    </row>
    <row r="71" spans="1:59" s="142" customFormat="1" ht="31.5">
      <c r="A71" s="138" t="s">
        <v>46</v>
      </c>
      <c r="B71" s="139">
        <v>2201.2</v>
      </c>
      <c r="C71" s="159">
        <v>221.89999999999986</v>
      </c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3"/>
        <v>0</v>
      </c>
      <c r="AP71" s="158">
        <f t="shared" si="16"/>
        <v>2423.0999999999995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2408.6+0.1</f>
        <v>2408.7</v>
      </c>
      <c r="C72" s="139">
        <v>3078.6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3"/>
        <v>0</v>
      </c>
      <c r="AP72" s="158">
        <f t="shared" si="16"/>
        <v>5487.299999999999</v>
      </c>
      <c r="AR72" s="143"/>
    </row>
    <row r="73" spans="1:44" s="142" customFormat="1" ht="15" customHeight="1">
      <c r="A73" s="144" t="s">
        <v>5</v>
      </c>
      <c r="B73" s="139">
        <v>80.5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3"/>
        <v>0</v>
      </c>
      <c r="AP73" s="158">
        <f t="shared" si="16"/>
        <v>80.5</v>
      </c>
      <c r="AR73" s="143"/>
    </row>
    <row r="74" spans="1:44" s="142" customFormat="1" ht="15" customHeight="1">
      <c r="A74" s="144" t="s">
        <v>2</v>
      </c>
      <c r="B74" s="139">
        <f>88+31-0.1</f>
        <v>118.9</v>
      </c>
      <c r="C74" s="139">
        <v>639.5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3"/>
        <v>0</v>
      </c>
      <c r="AP74" s="158">
        <f t="shared" si="16"/>
        <v>758.4</v>
      </c>
      <c r="AR74" s="143"/>
    </row>
    <row r="75" spans="1:44" s="142" customFormat="1" ht="15" customHeight="1">
      <c r="A75" s="144" t="s">
        <v>16</v>
      </c>
      <c r="B75" s="139">
        <f>15+132.5</f>
        <v>147.5</v>
      </c>
      <c r="C75" s="139">
        <v>361.4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3"/>
        <v>0</v>
      </c>
      <c r="AP75" s="158">
        <f t="shared" si="16"/>
        <v>508.9</v>
      </c>
      <c r="AR75" s="143"/>
    </row>
    <row r="76" spans="1:44" s="162" customFormat="1" ht="15.75">
      <c r="A76" s="161" t="s">
        <v>48</v>
      </c>
      <c r="B76" s="139">
        <f>575.7+183.6+0.1</f>
        <v>759.4000000000001</v>
      </c>
      <c r="C76" s="139">
        <v>300.5999999999999</v>
      </c>
      <c r="D76" s="140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3"/>
        <v>0</v>
      </c>
      <c r="AP76" s="158">
        <f t="shared" si="16"/>
        <v>1060</v>
      </c>
      <c r="AR76" s="143"/>
    </row>
    <row r="77" spans="1:44" s="162" customFormat="1" ht="15.75">
      <c r="A77" s="144" t="s">
        <v>5</v>
      </c>
      <c r="B77" s="139">
        <v>161.4</v>
      </c>
      <c r="C77" s="139">
        <v>14.799999999999983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3"/>
        <v>0</v>
      </c>
      <c r="AP77" s="158">
        <f t="shared" si="16"/>
        <v>176.2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3"/>
        <v>0</v>
      </c>
      <c r="AP78" s="158">
        <f t="shared" si="16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3"/>
        <v>0</v>
      </c>
      <c r="AP79" s="158">
        <f t="shared" si="16"/>
        <v>0</v>
      </c>
      <c r="AR79" s="143"/>
    </row>
    <row r="80" spans="1:44" s="162" customFormat="1" ht="15.75">
      <c r="A80" s="144" t="s">
        <v>2</v>
      </c>
      <c r="B80" s="139">
        <v>0.9</v>
      </c>
      <c r="C80" s="139">
        <v>2.3000000000000016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3"/>
        <v>0</v>
      </c>
      <c r="AP80" s="158">
        <f t="shared" si="16"/>
        <v>3.2000000000000015</v>
      </c>
      <c r="AR80" s="143"/>
    </row>
    <row r="81" spans="1:44" s="162" customFormat="1" ht="15.75">
      <c r="A81" s="161" t="s">
        <v>49</v>
      </c>
      <c r="B81" s="139">
        <v>21.5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3"/>
        <v>0</v>
      </c>
      <c r="AP81" s="158">
        <f t="shared" si="16"/>
        <v>21.5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3"/>
        <v>0</v>
      </c>
      <c r="AP82" s="158">
        <f t="shared" si="16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3"/>
        <v>0</v>
      </c>
      <c r="AP83" s="140">
        <f t="shared" si="16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3"/>
        <v>0</v>
      </c>
      <c r="AP84" s="140">
        <f t="shared" si="16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3"/>
        <v>0</v>
      </c>
      <c r="AP85" s="140">
        <f t="shared" si="16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3"/>
        <v>0</v>
      </c>
      <c r="AP86" s="140">
        <f t="shared" si="16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3"/>
        <v>0</v>
      </c>
      <c r="AP87" s="140">
        <f t="shared" si="16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3"/>
        <v>0</v>
      </c>
      <c r="AP88" s="140">
        <f t="shared" si="16"/>
        <v>0</v>
      </c>
      <c r="AQ88" s="162"/>
      <c r="AR88" s="143"/>
    </row>
    <row r="89" spans="1:44" s="142" customFormat="1" ht="15.75">
      <c r="A89" s="138" t="s">
        <v>50</v>
      </c>
      <c r="B89" s="139">
        <v>6137.1</v>
      </c>
      <c r="C89" s="139">
        <v>3990.400000000007</v>
      </c>
      <c r="D89" s="140"/>
      <c r="E89" s="140">
        <v>761.7</v>
      </c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3"/>
        <v>761.7</v>
      </c>
      <c r="AP89" s="140">
        <f t="shared" si="16"/>
        <v>9365.800000000007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3"/>
        <v>0</v>
      </c>
      <c r="AP90" s="140">
        <f t="shared" si="16"/>
        <v>5660.4</v>
      </c>
      <c r="AQ90" s="162"/>
      <c r="AR90" s="143"/>
    </row>
    <row r="91" spans="1:44" s="142" customFormat="1" ht="15.75">
      <c r="A91" s="138" t="s">
        <v>25</v>
      </c>
      <c r="B91" s="139">
        <v>0</v>
      </c>
      <c r="C91" s="139">
        <v>100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3"/>
        <v>0</v>
      </c>
      <c r="AP91" s="140">
        <f t="shared" si="16"/>
        <v>100</v>
      </c>
      <c r="AQ91" s="162"/>
      <c r="AR91" s="143"/>
    </row>
    <row r="92" spans="1:43" s="142" customFormat="1" ht="15.75">
      <c r="A92" s="138" t="s">
        <v>37</v>
      </c>
      <c r="B92" s="139">
        <f>43780-3259.9</f>
        <v>40520.1</v>
      </c>
      <c r="C92" s="139">
        <v>2.1999999999970896</v>
      </c>
      <c r="D92" s="140">
        <v>17710.5</v>
      </c>
      <c r="E92" s="140">
        <v>10374.8</v>
      </c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3"/>
        <v>28085.3</v>
      </c>
      <c r="AP92" s="140">
        <f t="shared" si="16"/>
        <v>12436.999999999996</v>
      </c>
      <c r="AQ92" s="164"/>
    </row>
    <row r="93" spans="1:42" s="142" customFormat="1" ht="15.75">
      <c r="A93" s="166"/>
      <c r="B93" s="139"/>
      <c r="C93" s="139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</row>
    <row r="94" spans="1:42" s="169" customFormat="1" ht="15.75">
      <c r="A94" s="166" t="s">
        <v>27</v>
      </c>
      <c r="B94" s="167">
        <f aca="true" t="shared" si="17" ref="B94:AH94">B10+B15+B24+B33+B47+B52+B54+B61+B62+B69+B71+B72+B76+B81+B82+B83+B88+B89+B90+B91+B40+B92+B70</f>
        <v>201024.50000000003</v>
      </c>
      <c r="C94" s="167">
        <f>C10+C15+C24+C33+C47+C52+C54+C61+C62+C69+C71+C72+C76+C81+C82+C83+C88+C89+C90+C91+C40+C92+C70</f>
        <v>99942.80000000003</v>
      </c>
      <c r="D94" s="168">
        <f t="shared" si="17"/>
        <v>17962.7</v>
      </c>
      <c r="E94" s="168">
        <f t="shared" si="17"/>
        <v>11429.8</v>
      </c>
      <c r="F94" s="168">
        <f t="shared" si="17"/>
        <v>0</v>
      </c>
      <c r="G94" s="168">
        <f t="shared" si="17"/>
        <v>0</v>
      </c>
      <c r="H94" s="168">
        <f>H10+H15+H24+H33+H47+H52+H54+H61+H62+H69+H71+H72+H76+H81+H82+H83+H88+H89+H90+H91+H40+H92+H70</f>
        <v>0</v>
      </c>
      <c r="I94" s="168">
        <f>I10+I15+I24+I33+I47+I52+I54+I61+I62+I69+I71+I72+I76+I81+I82+I83+I88+I89+I90+I91+I40+I92+I70</f>
        <v>0</v>
      </c>
      <c r="J94" s="168">
        <f>J10+J15+J24+J33+J47+J52+J54+J61+J62+J69+J71+J72+J76+J81+J82+J83+J88+J89+J90+J91+J40+J92+J70</f>
        <v>0</v>
      </c>
      <c r="K94" s="168">
        <f t="shared" si="17"/>
        <v>0</v>
      </c>
      <c r="L94" s="168">
        <f t="shared" si="17"/>
        <v>0</v>
      </c>
      <c r="M94" s="168">
        <f t="shared" si="17"/>
        <v>0</v>
      </c>
      <c r="N94" s="168">
        <f t="shared" si="17"/>
        <v>0</v>
      </c>
      <c r="O94" s="168">
        <f t="shared" si="17"/>
        <v>0</v>
      </c>
      <c r="P94" s="168">
        <f>P10+P15+P24+P33+P47+P52+P54+P61+P62+P69+P71+P72+P76+P81+P82+P83+P88+P89+P90+P91+P40+P92+P70</f>
        <v>0</v>
      </c>
      <c r="Q94" s="168">
        <f>Q10+Q15+Q24+Q33+Q47+Q52+Q54+Q61+Q62+Q69+Q71+Q72+Q76+Q81+Q82+Q83+Q88+Q89+Q90+Q91+Q40+Q92+Q70</f>
        <v>0</v>
      </c>
      <c r="R94" s="168">
        <f t="shared" si="17"/>
        <v>0</v>
      </c>
      <c r="S94" s="168">
        <f t="shared" si="17"/>
        <v>0</v>
      </c>
      <c r="T94" s="168">
        <f t="shared" si="17"/>
        <v>0</v>
      </c>
      <c r="U94" s="168">
        <f t="shared" si="17"/>
        <v>0</v>
      </c>
      <c r="V94" s="168">
        <f t="shared" si="17"/>
        <v>0</v>
      </c>
      <c r="W94" s="168">
        <f>W10+W15+W24+W33+W47+W52+W54+W61+W62+W69+W71+W72+W76+W81+W82+W83+W88+W89+W90+W91+W40+W92+W70</f>
        <v>0</v>
      </c>
      <c r="X94" s="168">
        <f>X10+X15+X24+X33+X47+X52+X54+X61+X62+X69+X71+X72+X76+X81+X82+X83+X88+X89+X90+X91+X40+X92+X70</f>
        <v>0</v>
      </c>
      <c r="Y94" s="168">
        <f t="shared" si="17"/>
        <v>0</v>
      </c>
      <c r="Z94" s="168">
        <f t="shared" si="17"/>
        <v>0</v>
      </c>
      <c r="AA94" s="168">
        <f t="shared" si="17"/>
        <v>0</v>
      </c>
      <c r="AB94" s="168">
        <f t="shared" si="17"/>
        <v>0</v>
      </c>
      <c r="AC94" s="168">
        <f t="shared" si="17"/>
        <v>0</v>
      </c>
      <c r="AD94" s="168">
        <f>AD10+AD15+AD24+AD33+AD47+AD52+AD54+AD61+AD62+AD69+AD71+AD72+AD76+AD81+AD82+AD83+AD88+AD89+AD90+AD91+AD40+AD92+AD70</f>
        <v>0</v>
      </c>
      <c r="AE94" s="168">
        <f>AE10+AE15+AE24+AE33+AE47+AE52+AE54+AE61+AE62+AE69+AE71+AE72+AE76+AE81+AE82+AE83+AE88+AE89+AE90+AE91+AE40+AE92+AE70</f>
        <v>0</v>
      </c>
      <c r="AF94" s="168">
        <f t="shared" si="17"/>
        <v>0</v>
      </c>
      <c r="AG94" s="168">
        <f t="shared" si="17"/>
        <v>0</v>
      </c>
      <c r="AH94" s="168">
        <f t="shared" si="17"/>
        <v>0</v>
      </c>
      <c r="AI94" s="168">
        <f>AI10+AI15+AI24+AI33+AI47+AI52+AI54+AI61+AI62+AI69+AI71+AI72+AI76+AI81+AI82+AI83+AI88+AI89+AI90+AI91+AI40</f>
        <v>0</v>
      </c>
      <c r="AJ94" s="168">
        <f>AJ10+AJ15+AJ24+AJ33+AJ47+AJ52+AJ54+AJ61+AJ62+AJ69+AJ71+AJ72+AJ76+AJ81+AJ82+AJ83+AJ88+AJ89+AJ90+AJ91+AJ40</f>
        <v>0</v>
      </c>
      <c r="AK94" s="168">
        <f>AK10+AK15+AK24+AK33+AK47+AK52+AK54+AK61+AK62+AK69+AK71+AK72+AK76+AK81+AK82+AK83+AK88+AK89+AK90+AK91+AK40</f>
        <v>0</v>
      </c>
      <c r="AL94" s="168">
        <f>AL10+AL15+AL24+AL33+AL47+AL52+AL54+AL61+AL62+AL69+AL71+AL72+AL76+AL81+AL82+AL83+AL88+AL89+AL90+AL91+AL40</f>
        <v>0</v>
      </c>
      <c r="AM94" s="168">
        <f>AM10+AM15+AM24+AM33+AM47+AM52+AM54+AM61+AM62+AM69+AM71+AM72+AM76+AM81+AM82+AM83+AM88+AM89+AM90+AM91+AM40</f>
        <v>0</v>
      </c>
      <c r="AN94" s="168"/>
      <c r="AO94" s="168">
        <f>AO10+AO15+AO24+AO33+AO47+AO52+AO54+AO61+AO62+AO69+AO71+AO72+AO76+AO81+AO82+AO83+AO88+AO89+AO90+AO91+AO70+AO40+AO92</f>
        <v>29392.5</v>
      </c>
      <c r="AP94" s="168">
        <f>AP10+AP15+AP24+AP33+AP47+AP52+AP54+AP61+AP62+AP69+AP71+AP72+AP76+AP81+AP82+AP83+AP88+AP89+AP90+AP91+AP70+AP40+AP92</f>
        <v>271574.8</v>
      </c>
    </row>
    <row r="95" spans="1:42" s="142" customFormat="1" ht="15.75">
      <c r="A95" s="144" t="s">
        <v>5</v>
      </c>
      <c r="B95" s="139">
        <f aca="true" t="shared" si="18" ref="B95:AM95">B11+B17+B26+B34+B55+B63+B73+B41+B77+B48</f>
        <v>70339.19999999997</v>
      </c>
      <c r="C95" s="139">
        <f>C11+C17+C26+C34+C55+C63+C73+C41+C77+C48</f>
        <v>30666.05999999999</v>
      </c>
      <c r="D95" s="140">
        <f t="shared" si="18"/>
        <v>252.20000000000002</v>
      </c>
      <c r="E95" s="140">
        <f t="shared" si="18"/>
        <v>94.1</v>
      </c>
      <c r="F95" s="140">
        <f t="shared" si="18"/>
        <v>0</v>
      </c>
      <c r="G95" s="140">
        <f t="shared" si="18"/>
        <v>0</v>
      </c>
      <c r="H95" s="140">
        <f>H11+H17+H26+H34+H55+H63+H73+H41+H77+H48</f>
        <v>0</v>
      </c>
      <c r="I95" s="140">
        <f>I11+I17+I26+I34+I55+I63+I73+I41+I77+I48</f>
        <v>0</v>
      </c>
      <c r="J95" s="140">
        <f>J11+J17+J26+J34+J55+J63+J73+J41+J77+J48</f>
        <v>0</v>
      </c>
      <c r="K95" s="140">
        <f t="shared" si="18"/>
        <v>0</v>
      </c>
      <c r="L95" s="140">
        <f t="shared" si="18"/>
        <v>0</v>
      </c>
      <c r="M95" s="140">
        <f t="shared" si="18"/>
        <v>0</v>
      </c>
      <c r="N95" s="140">
        <f t="shared" si="18"/>
        <v>0</v>
      </c>
      <c r="O95" s="140">
        <f t="shared" si="18"/>
        <v>0</v>
      </c>
      <c r="P95" s="140">
        <f>P11+P17+P26+P34+P55+P63+P73+P41+P77+P48</f>
        <v>0</v>
      </c>
      <c r="Q95" s="140">
        <f>Q11+Q17+Q26+Q34+Q55+Q63+Q73+Q41+Q77+Q48</f>
        <v>0</v>
      </c>
      <c r="R95" s="140">
        <f t="shared" si="18"/>
        <v>0</v>
      </c>
      <c r="S95" s="140">
        <f t="shared" si="18"/>
        <v>0</v>
      </c>
      <c r="T95" s="140">
        <f t="shared" si="18"/>
        <v>0</v>
      </c>
      <c r="U95" s="140">
        <f t="shared" si="18"/>
        <v>0</v>
      </c>
      <c r="V95" s="140">
        <f t="shared" si="18"/>
        <v>0</v>
      </c>
      <c r="W95" s="140">
        <f>W11+W17+W26+W34+W55+W63+W73+W41+W77+W48</f>
        <v>0</v>
      </c>
      <c r="X95" s="140">
        <f>X11+X17+X26+X34+X55+X63+X73+X41+X77+X48</f>
        <v>0</v>
      </c>
      <c r="Y95" s="140">
        <f t="shared" si="18"/>
        <v>0</v>
      </c>
      <c r="Z95" s="140">
        <f t="shared" si="18"/>
        <v>0</v>
      </c>
      <c r="AA95" s="140">
        <f t="shared" si="18"/>
        <v>0</v>
      </c>
      <c r="AB95" s="140">
        <f t="shared" si="18"/>
        <v>0</v>
      </c>
      <c r="AC95" s="140">
        <f>AC11+AC17+AC26+AC34+AC55+AC63+AC73+AC41+AC77+AC48</f>
        <v>0</v>
      </c>
      <c r="AD95" s="140">
        <f>AD11+AD17+AD26+AD34+AD55+AD63+AD73+AD41+AD77+AD48</f>
        <v>0</v>
      </c>
      <c r="AE95" s="140">
        <f>AE11+AE17+AE26+AE34+AE55+AE63+AE73+AE41+AE77+AE48</f>
        <v>0</v>
      </c>
      <c r="AF95" s="140">
        <f t="shared" si="18"/>
        <v>0</v>
      </c>
      <c r="AG95" s="140">
        <f t="shared" si="18"/>
        <v>0</v>
      </c>
      <c r="AH95" s="140">
        <f t="shared" si="18"/>
        <v>0</v>
      </c>
      <c r="AI95" s="140">
        <f t="shared" si="18"/>
        <v>0</v>
      </c>
      <c r="AJ95" s="140">
        <f t="shared" si="18"/>
        <v>0</v>
      </c>
      <c r="AK95" s="140">
        <f t="shared" si="18"/>
        <v>0</v>
      </c>
      <c r="AL95" s="140">
        <f t="shared" si="18"/>
        <v>0</v>
      </c>
      <c r="AM95" s="140">
        <f t="shared" si="18"/>
        <v>0</v>
      </c>
      <c r="AN95" s="140"/>
      <c r="AO95" s="140">
        <f>SUM(D95:AM95)</f>
        <v>346.3</v>
      </c>
      <c r="AP95" s="140">
        <f>B95+C95-AO95</f>
        <v>100658.95999999995</v>
      </c>
    </row>
    <row r="96" spans="1:42" s="142" customFormat="1" ht="15.75">
      <c r="A96" s="144" t="s">
        <v>2</v>
      </c>
      <c r="B96" s="139">
        <f aca="true" t="shared" si="19" ref="B96:AM96">B12+B20+B29+B36+B57+B66+B44+B80+B74+B53</f>
        <v>4586.8</v>
      </c>
      <c r="C96" s="139">
        <f>C12+C20+C29+C36+C57+C66+C44+C80+C74+C53</f>
        <v>11729.7</v>
      </c>
      <c r="D96" s="140">
        <f t="shared" si="19"/>
        <v>0</v>
      </c>
      <c r="E96" s="140">
        <f t="shared" si="19"/>
        <v>1.7</v>
      </c>
      <c r="F96" s="140">
        <f t="shared" si="19"/>
        <v>0</v>
      </c>
      <c r="G96" s="140">
        <f t="shared" si="19"/>
        <v>0</v>
      </c>
      <c r="H96" s="140">
        <f>H12+H20+H29+H36+H57+H66+H44+H80+H74+H53</f>
        <v>0</v>
      </c>
      <c r="I96" s="140">
        <f>I12+I20+I29+I36+I57+I66+I44+I80+I74+I53</f>
        <v>0</v>
      </c>
      <c r="J96" s="140">
        <f>J12+J20+J29+J36+J57+J66+J44+J80+J74+J53</f>
        <v>0</v>
      </c>
      <c r="K96" s="140">
        <f t="shared" si="19"/>
        <v>0</v>
      </c>
      <c r="L96" s="140">
        <f t="shared" si="19"/>
        <v>0</v>
      </c>
      <c r="M96" s="140">
        <f t="shared" si="19"/>
        <v>0</v>
      </c>
      <c r="N96" s="140">
        <f t="shared" si="19"/>
        <v>0</v>
      </c>
      <c r="O96" s="140">
        <f t="shared" si="19"/>
        <v>0</v>
      </c>
      <c r="P96" s="140">
        <f>P12+P20+P29+P36+P57+P66+P44+P80+P74+P53</f>
        <v>0</v>
      </c>
      <c r="Q96" s="140">
        <f>Q12+Q20+Q29+Q36+Q57+Q66+Q44+Q80+Q74+Q53</f>
        <v>0</v>
      </c>
      <c r="R96" s="140">
        <f t="shared" si="19"/>
        <v>0</v>
      </c>
      <c r="S96" s="140">
        <f t="shared" si="19"/>
        <v>0</v>
      </c>
      <c r="T96" s="140">
        <f t="shared" si="19"/>
        <v>0</v>
      </c>
      <c r="U96" s="140">
        <f t="shared" si="19"/>
        <v>0</v>
      </c>
      <c r="V96" s="140">
        <f t="shared" si="19"/>
        <v>0</v>
      </c>
      <c r="W96" s="140">
        <f>W12+W20+W29+W36+W57+W66+W44+W80+W74+W53</f>
        <v>0</v>
      </c>
      <c r="X96" s="140">
        <f>X12+X20+X29+X36+X57+X66+X44+X80+X74+X53</f>
        <v>0</v>
      </c>
      <c r="Y96" s="140">
        <f t="shared" si="19"/>
        <v>0</v>
      </c>
      <c r="Z96" s="140">
        <f t="shared" si="19"/>
        <v>0</v>
      </c>
      <c r="AA96" s="140">
        <f t="shared" si="19"/>
        <v>0</v>
      </c>
      <c r="AB96" s="140">
        <f t="shared" si="19"/>
        <v>0</v>
      </c>
      <c r="AC96" s="140">
        <f t="shared" si="19"/>
        <v>0</v>
      </c>
      <c r="AD96" s="140">
        <f>AD12+AD20+AD29+AD36+AD57+AD66+AD44+AD80+AD74+AD53</f>
        <v>0</v>
      </c>
      <c r="AE96" s="140">
        <f>AE12+AE20+AE29+AE36+AE57+AE66+AE44+AE80+AE74+AE53</f>
        <v>0</v>
      </c>
      <c r="AF96" s="140">
        <f t="shared" si="19"/>
        <v>0</v>
      </c>
      <c r="AG96" s="140">
        <f t="shared" si="19"/>
        <v>0</v>
      </c>
      <c r="AH96" s="140">
        <f t="shared" si="19"/>
        <v>0</v>
      </c>
      <c r="AI96" s="140">
        <f t="shared" si="19"/>
        <v>0</v>
      </c>
      <c r="AJ96" s="140">
        <f t="shared" si="19"/>
        <v>0</v>
      </c>
      <c r="AK96" s="140">
        <f t="shared" si="19"/>
        <v>0</v>
      </c>
      <c r="AL96" s="140">
        <f t="shared" si="19"/>
        <v>0</v>
      </c>
      <c r="AM96" s="140">
        <f t="shared" si="19"/>
        <v>0</v>
      </c>
      <c r="AN96" s="140"/>
      <c r="AO96" s="140">
        <f>SUM(D96:AM96)</f>
        <v>1.7</v>
      </c>
      <c r="AP96" s="140">
        <f>B96+C96-AO96</f>
        <v>16314.8</v>
      </c>
    </row>
    <row r="97" spans="1:42" s="142" customFormat="1" ht="15.75">
      <c r="A97" s="144" t="s">
        <v>3</v>
      </c>
      <c r="B97" s="139">
        <f aca="true" t="shared" si="20" ref="B97:AJ97">B18+B27+B42+B64+B78</f>
        <v>28.5</v>
      </c>
      <c r="C97" s="139">
        <f>C18+C27+C42+C64+C78</f>
        <v>14.100000000000001</v>
      </c>
      <c r="D97" s="140">
        <f t="shared" si="20"/>
        <v>0</v>
      </c>
      <c r="E97" s="140">
        <f t="shared" si="20"/>
        <v>0</v>
      </c>
      <c r="F97" s="140">
        <f t="shared" si="20"/>
        <v>0</v>
      </c>
      <c r="G97" s="140">
        <f t="shared" si="20"/>
        <v>0</v>
      </c>
      <c r="H97" s="140">
        <f>H18+H27+H42+H64+H78</f>
        <v>0</v>
      </c>
      <c r="I97" s="140">
        <f>I18+I27+I42+I64+I78</f>
        <v>0</v>
      </c>
      <c r="J97" s="140">
        <f>J18+J27+J42+J64+J78</f>
        <v>0</v>
      </c>
      <c r="K97" s="140">
        <f t="shared" si="20"/>
        <v>0</v>
      </c>
      <c r="L97" s="140">
        <f t="shared" si="20"/>
        <v>0</v>
      </c>
      <c r="M97" s="140">
        <f t="shared" si="20"/>
        <v>0</v>
      </c>
      <c r="N97" s="140">
        <f t="shared" si="20"/>
        <v>0</v>
      </c>
      <c r="O97" s="140">
        <f t="shared" si="20"/>
        <v>0</v>
      </c>
      <c r="P97" s="140">
        <f>P18+P27+P42+P64+P78</f>
        <v>0</v>
      </c>
      <c r="Q97" s="140">
        <f>Q18+Q27+Q42+Q64+Q78</f>
        <v>0</v>
      </c>
      <c r="R97" s="140">
        <f t="shared" si="20"/>
        <v>0</v>
      </c>
      <c r="S97" s="140">
        <f t="shared" si="20"/>
        <v>0</v>
      </c>
      <c r="T97" s="140">
        <f t="shared" si="20"/>
        <v>0</v>
      </c>
      <c r="U97" s="140">
        <f t="shared" si="20"/>
        <v>0</v>
      </c>
      <c r="V97" s="140">
        <f t="shared" si="20"/>
        <v>0</v>
      </c>
      <c r="W97" s="140">
        <f>W18+W27+W42+W64+W78</f>
        <v>0</v>
      </c>
      <c r="X97" s="140">
        <f>X18+X27+X42+X64+X78</f>
        <v>0</v>
      </c>
      <c r="Y97" s="140">
        <f t="shared" si="20"/>
        <v>0</v>
      </c>
      <c r="Z97" s="140">
        <f t="shared" si="20"/>
        <v>0</v>
      </c>
      <c r="AA97" s="140">
        <f t="shared" si="20"/>
        <v>0</v>
      </c>
      <c r="AB97" s="140">
        <f t="shared" si="20"/>
        <v>0</v>
      </c>
      <c r="AC97" s="140">
        <f t="shared" si="20"/>
        <v>0</v>
      </c>
      <c r="AD97" s="140">
        <f>AD18+AD27+AD42+AD64+AD78</f>
        <v>0</v>
      </c>
      <c r="AE97" s="140">
        <f>AE18+AE27+AE42+AE64+AE78</f>
        <v>0</v>
      </c>
      <c r="AF97" s="140">
        <f t="shared" si="20"/>
        <v>0</v>
      </c>
      <c r="AG97" s="140">
        <f t="shared" si="20"/>
        <v>0</v>
      </c>
      <c r="AH97" s="140">
        <f t="shared" si="20"/>
        <v>0</v>
      </c>
      <c r="AI97" s="140">
        <f t="shared" si="20"/>
        <v>0</v>
      </c>
      <c r="AJ97" s="140">
        <f t="shared" si="20"/>
        <v>0</v>
      </c>
      <c r="AK97" s="140">
        <f>AK18+AK27+AK42+AK64</f>
        <v>0</v>
      </c>
      <c r="AL97" s="140">
        <f>AL18+AL27+AL42+AL64</f>
        <v>0</v>
      </c>
      <c r="AM97" s="140">
        <f>AM18+AM27+AM42+AM64</f>
        <v>0</v>
      </c>
      <c r="AN97" s="140"/>
      <c r="AO97" s="140">
        <f>SUM(D97:AM97)</f>
        <v>0</v>
      </c>
      <c r="AP97" s="140">
        <f>B97+C97-AO97</f>
        <v>42.6</v>
      </c>
    </row>
    <row r="98" spans="1:42" s="142" customFormat="1" ht="15.75">
      <c r="A98" s="144" t="s">
        <v>1</v>
      </c>
      <c r="B98" s="139">
        <f aca="true" t="shared" si="21" ref="B98:AM98">B19+B28+B65+B35+B43+B56+B79</f>
        <v>4681.1</v>
      </c>
      <c r="C98" s="139">
        <f>C19+C28+C65+C35+C43+C56+C79</f>
        <v>3344.8999999999983</v>
      </c>
      <c r="D98" s="140">
        <f t="shared" si="21"/>
        <v>0</v>
      </c>
      <c r="E98" s="140">
        <f t="shared" si="21"/>
        <v>0</v>
      </c>
      <c r="F98" s="140">
        <f t="shared" si="21"/>
        <v>0</v>
      </c>
      <c r="G98" s="140">
        <f t="shared" si="21"/>
        <v>0</v>
      </c>
      <c r="H98" s="140">
        <f>H19+H28+H65+H35+H43+H56+H79</f>
        <v>0</v>
      </c>
      <c r="I98" s="140">
        <f>I19+I28+I65+I35+I43+I56+I79</f>
        <v>0</v>
      </c>
      <c r="J98" s="140">
        <f>J19+J28+J65+J35+J43+J56+J79</f>
        <v>0</v>
      </c>
      <c r="K98" s="140">
        <f t="shared" si="21"/>
        <v>0</v>
      </c>
      <c r="L98" s="140">
        <f t="shared" si="21"/>
        <v>0</v>
      </c>
      <c r="M98" s="140">
        <f t="shared" si="21"/>
        <v>0</v>
      </c>
      <c r="N98" s="140">
        <f t="shared" si="21"/>
        <v>0</v>
      </c>
      <c r="O98" s="140">
        <f t="shared" si="21"/>
        <v>0</v>
      </c>
      <c r="P98" s="140">
        <f>P19+P28+P65+P35+P43+P56+P79</f>
        <v>0</v>
      </c>
      <c r="Q98" s="140">
        <f>Q19+Q28+Q65+Q35+Q43+Q56+Q79</f>
        <v>0</v>
      </c>
      <c r="R98" s="140">
        <f t="shared" si="21"/>
        <v>0</v>
      </c>
      <c r="S98" s="140">
        <f t="shared" si="21"/>
        <v>0</v>
      </c>
      <c r="T98" s="140">
        <f t="shared" si="21"/>
        <v>0</v>
      </c>
      <c r="U98" s="140">
        <f t="shared" si="21"/>
        <v>0</v>
      </c>
      <c r="V98" s="140">
        <f t="shared" si="21"/>
        <v>0</v>
      </c>
      <c r="W98" s="140">
        <f>W19+W28+W65+W35+W43+W56+W79</f>
        <v>0</v>
      </c>
      <c r="X98" s="140">
        <f>X19+X28+X65+X35+X43+X56+X79</f>
        <v>0</v>
      </c>
      <c r="Y98" s="140">
        <f t="shared" si="21"/>
        <v>0</v>
      </c>
      <c r="Z98" s="140">
        <f t="shared" si="21"/>
        <v>0</v>
      </c>
      <c r="AA98" s="140">
        <f t="shared" si="21"/>
        <v>0</v>
      </c>
      <c r="AB98" s="140">
        <f t="shared" si="21"/>
        <v>0</v>
      </c>
      <c r="AC98" s="140">
        <f t="shared" si="21"/>
        <v>0</v>
      </c>
      <c r="AD98" s="140">
        <f>AD19+AD28+AD65+AD35+AD43+AD56+AD79</f>
        <v>0</v>
      </c>
      <c r="AE98" s="140">
        <f>AE19+AE28+AE65+AE35+AE43+AE56+AE79</f>
        <v>0</v>
      </c>
      <c r="AF98" s="140">
        <f t="shared" si="21"/>
        <v>0</v>
      </c>
      <c r="AG98" s="140">
        <f t="shared" si="21"/>
        <v>0</v>
      </c>
      <c r="AH98" s="140">
        <f t="shared" si="21"/>
        <v>0</v>
      </c>
      <c r="AI98" s="140">
        <f t="shared" si="21"/>
        <v>0</v>
      </c>
      <c r="AJ98" s="140">
        <f t="shared" si="21"/>
        <v>0</v>
      </c>
      <c r="AK98" s="140">
        <f t="shared" si="21"/>
        <v>0</v>
      </c>
      <c r="AL98" s="140">
        <f t="shared" si="21"/>
        <v>0</v>
      </c>
      <c r="AM98" s="140">
        <f t="shared" si="21"/>
        <v>0</v>
      </c>
      <c r="AN98" s="140"/>
      <c r="AO98" s="140">
        <f>SUM(D98:AM98)</f>
        <v>0</v>
      </c>
      <c r="AP98" s="140">
        <f>B98+C98-AO98</f>
        <v>8025.999999999998</v>
      </c>
    </row>
    <row r="99" spans="1:42" s="142" customFormat="1" ht="15.75">
      <c r="A99" s="144" t="s">
        <v>16</v>
      </c>
      <c r="B99" s="139">
        <f>B21+B30+B49+B37+B58+B13+B75+B67</f>
        <v>7065</v>
      </c>
      <c r="C99" s="139">
        <f>C21+C30+C49+C37+C58+C13+C75+C67</f>
        <v>8461.900000000001</v>
      </c>
      <c r="D99" s="140">
        <f aca="true" t="shared" si="22" ref="D99:AG99">D21+D30+D49+D37+D58+D13+D75+D67</f>
        <v>0</v>
      </c>
      <c r="E99" s="140">
        <f t="shared" si="22"/>
        <v>0</v>
      </c>
      <c r="F99" s="140">
        <f t="shared" si="22"/>
        <v>0</v>
      </c>
      <c r="G99" s="140">
        <f t="shared" si="22"/>
        <v>0</v>
      </c>
      <c r="H99" s="140">
        <f>H21+H30+H49+H37+H58+H13+H75+H67</f>
        <v>0</v>
      </c>
      <c r="I99" s="140">
        <f>I21+I30+I49+I37+I58+I13+I75+I67</f>
        <v>0</v>
      </c>
      <c r="J99" s="140">
        <f>J21+J30+J49+J37+J58+J13+J75+J67</f>
        <v>0</v>
      </c>
      <c r="K99" s="140">
        <f t="shared" si="22"/>
        <v>0</v>
      </c>
      <c r="L99" s="140">
        <f t="shared" si="22"/>
        <v>0</v>
      </c>
      <c r="M99" s="140">
        <f t="shared" si="22"/>
        <v>0</v>
      </c>
      <c r="N99" s="140">
        <f t="shared" si="22"/>
        <v>0</v>
      </c>
      <c r="O99" s="140">
        <f t="shared" si="22"/>
        <v>0</v>
      </c>
      <c r="P99" s="140">
        <f>P21+P30+P49+P37+P58+P13+P75+P67</f>
        <v>0</v>
      </c>
      <c r="Q99" s="140">
        <f>Q21+Q30+Q49+Q37+Q58+Q13+Q75+Q67</f>
        <v>0</v>
      </c>
      <c r="R99" s="140">
        <f t="shared" si="22"/>
        <v>0</v>
      </c>
      <c r="S99" s="140">
        <f t="shared" si="22"/>
        <v>0</v>
      </c>
      <c r="T99" s="140">
        <f t="shared" si="22"/>
        <v>0</v>
      </c>
      <c r="U99" s="140">
        <f t="shared" si="22"/>
        <v>0</v>
      </c>
      <c r="V99" s="140">
        <f t="shared" si="22"/>
        <v>0</v>
      </c>
      <c r="W99" s="140">
        <f>W21+W30+W49+W37+W58+W13+W75+W67</f>
        <v>0</v>
      </c>
      <c r="X99" s="140">
        <f>X21+X30+X49+X37+X58+X13+X75+X67</f>
        <v>0</v>
      </c>
      <c r="Y99" s="140">
        <f t="shared" si="22"/>
        <v>0</v>
      </c>
      <c r="Z99" s="140">
        <f t="shared" si="22"/>
        <v>0</v>
      </c>
      <c r="AA99" s="140">
        <f t="shared" si="22"/>
        <v>0</v>
      </c>
      <c r="AB99" s="140">
        <f t="shared" si="22"/>
        <v>0</v>
      </c>
      <c r="AC99" s="140">
        <f t="shared" si="22"/>
        <v>0</v>
      </c>
      <c r="AD99" s="140">
        <f>AD21+AD30+AD49+AD37+AD58+AD13+AD75+AD67</f>
        <v>0</v>
      </c>
      <c r="AE99" s="140">
        <f>AE21+AE30+AE49+AE37+AE58+AE13+AE75+AE67</f>
        <v>0</v>
      </c>
      <c r="AF99" s="140">
        <f t="shared" si="22"/>
        <v>0</v>
      </c>
      <c r="AG99" s="140">
        <f t="shared" si="22"/>
        <v>0</v>
      </c>
      <c r="AH99" s="140">
        <f aca="true" t="shared" si="23" ref="AH99:AM99">AH21+AH30+AH49+AH37+AH58+AH13+AH75</f>
        <v>0</v>
      </c>
      <c r="AI99" s="140">
        <f t="shared" si="23"/>
        <v>0</v>
      </c>
      <c r="AJ99" s="140">
        <f t="shared" si="23"/>
        <v>0</v>
      </c>
      <c r="AK99" s="140">
        <f t="shared" si="23"/>
        <v>0</v>
      </c>
      <c r="AL99" s="140">
        <f t="shared" si="23"/>
        <v>0</v>
      </c>
      <c r="AM99" s="140">
        <f t="shared" si="23"/>
        <v>0</v>
      </c>
      <c r="AN99" s="140"/>
      <c r="AO99" s="140">
        <f>SUM(D99:AM99)</f>
        <v>0</v>
      </c>
      <c r="AP99" s="140">
        <f>B99+C99-AO99</f>
        <v>15526.900000000001</v>
      </c>
    </row>
    <row r="100" spans="1:42" ht="12.75">
      <c r="A100" s="137" t="s">
        <v>35</v>
      </c>
      <c r="B100" s="20">
        <f>B94-B95-B96-B97-B98-B99</f>
        <v>114323.90000000005</v>
      </c>
      <c r="C100" s="20">
        <f>C94-C95-C96-C97-C98-C99</f>
        <v>45726.14000000005</v>
      </c>
      <c r="D100" s="92">
        <f aca="true" t="shared" si="24" ref="D100:AM100">D94-D95-D96-D97-D98-D99</f>
        <v>17710.5</v>
      </c>
      <c r="E100" s="92">
        <f t="shared" si="24"/>
        <v>11333.999999999998</v>
      </c>
      <c r="F100" s="92">
        <f t="shared" si="24"/>
        <v>0</v>
      </c>
      <c r="G100" s="92">
        <f t="shared" si="24"/>
        <v>0</v>
      </c>
      <c r="H100" s="92">
        <f>H94-H95-H96-H97-H98-H99</f>
        <v>0</v>
      </c>
      <c r="I100" s="92">
        <f>I94-I95-I96-I97-I98-I99</f>
        <v>0</v>
      </c>
      <c r="J100" s="92">
        <f>J94-J95-J96-J97-J98-J99</f>
        <v>0</v>
      </c>
      <c r="K100" s="92">
        <f t="shared" si="24"/>
        <v>0</v>
      </c>
      <c r="L100" s="92">
        <f t="shared" si="24"/>
        <v>0</v>
      </c>
      <c r="M100" s="92">
        <f t="shared" si="24"/>
        <v>0</v>
      </c>
      <c r="N100" s="92">
        <f t="shared" si="24"/>
        <v>0</v>
      </c>
      <c r="O100" s="92">
        <f t="shared" si="24"/>
        <v>0</v>
      </c>
      <c r="P100" s="92">
        <f>P94-P95-P96-P97-P98-P99</f>
        <v>0</v>
      </c>
      <c r="Q100" s="92">
        <f>Q94-Q95-Q96-Q97-Q98-Q99</f>
        <v>0</v>
      </c>
      <c r="R100" s="92">
        <f t="shared" si="24"/>
        <v>0</v>
      </c>
      <c r="S100" s="92">
        <f t="shared" si="24"/>
        <v>0</v>
      </c>
      <c r="T100" s="92">
        <f t="shared" si="24"/>
        <v>0</v>
      </c>
      <c r="U100" s="92">
        <f t="shared" si="24"/>
        <v>0</v>
      </c>
      <c r="V100" s="92">
        <f t="shared" si="24"/>
        <v>0</v>
      </c>
      <c r="W100" s="92">
        <f>W94-W95-W96-W97-W98-W99</f>
        <v>0</v>
      </c>
      <c r="X100" s="92">
        <f>X94-X95-X96-X97-X98-X99</f>
        <v>0</v>
      </c>
      <c r="Y100" s="92">
        <f t="shared" si="24"/>
        <v>0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4"/>
        <v>0</v>
      </c>
      <c r="AG100" s="92">
        <f t="shared" si="24"/>
        <v>0</v>
      </c>
      <c r="AH100" s="92">
        <f t="shared" si="24"/>
        <v>0</v>
      </c>
      <c r="AI100" s="92">
        <f t="shared" si="24"/>
        <v>0</v>
      </c>
      <c r="AJ100" s="92">
        <f t="shared" si="24"/>
        <v>0</v>
      </c>
      <c r="AK100" s="92">
        <f t="shared" si="24"/>
        <v>0</v>
      </c>
      <c r="AL100" s="92">
        <f t="shared" si="24"/>
        <v>0</v>
      </c>
      <c r="AM100" s="92">
        <f t="shared" si="24"/>
        <v>0</v>
      </c>
      <c r="AN100" s="92"/>
      <c r="AO100" s="92">
        <f>AO94-AO95-AO96-AO97-AO98-AO99</f>
        <v>29044.5</v>
      </c>
      <c r="AP100" s="92">
        <f>AP94-AP95-AP96-AP97-AP98-AP99</f>
        <v>131005.54000000004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P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74" sqref="V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59547.006620000255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31334.800000000003</v>
      </c>
      <c r="X9" s="90">
        <f t="shared" si="0"/>
        <v>9862.799999999997</v>
      </c>
      <c r="Y9" s="90">
        <f t="shared" si="0"/>
        <v>3018.7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174137.39999999994</v>
      </c>
      <c r="AH9" s="90">
        <f>AH10+AH15+AH24+AH33+AH47+AH52+AH54+AH61+AH62+AH71+AH72+AH76+AH88+AH81+AH83+AH82+AH69+AH89+AH91+AH90+AH70+AH40+AH92</f>
        <v>82576.00000000003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11209.7+764-0.3</f>
        <v>11973.400000000001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33104.1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190.0000000000022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2281.400000000003</v>
      </c>
      <c r="AH23" s="140">
        <f>B23+C23-AG23</f>
        <v>9242.999999999998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31334.800000000003</v>
      </c>
      <c r="X94" s="91">
        <f t="shared" si="17"/>
        <v>9862.799999999997</v>
      </c>
      <c r="Y94" s="91">
        <f t="shared" si="17"/>
        <v>3018.7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174137.39999999994</v>
      </c>
      <c r="AH94" s="91">
        <f>AH10+AH15+AH24+AH33+AH47+AH52+AH54+AH61+AH62+AH69+AH71+AH72+AH76+AH81+AH82+AH83+AH88+AH89+AH90+AH91+AH70+AH40+AH92</f>
        <v>82576.00000000003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15170.400000000005</v>
      </c>
      <c r="X100" s="92">
        <f t="shared" si="24"/>
        <v>4218.7999999999965</v>
      </c>
      <c r="Y100" s="92">
        <f t="shared" si="24"/>
        <v>62.19999999999982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110416.99999999996</v>
      </c>
      <c r="AH100" s="92">
        <f>AH94-AH95-AH96-AH97-AH98-AH99</f>
        <v>41550.74000000004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view="pageBreakPreview" zoomScale="6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5" sqref="A25:IV2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27</v>
      </c>
      <c r="AD4" s="19">
        <v>28</v>
      </c>
      <c r="AE4" s="19">
        <v>29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13351.999999999993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142007.7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6886.6</v>
      </c>
      <c r="AA8" s="127">
        <v>0</v>
      </c>
      <c r="AB8" s="127">
        <v>0</v>
      </c>
      <c r="AC8" s="127">
        <v>4393.9</v>
      </c>
      <c r="AD8" s="127">
        <v>4036.1</v>
      </c>
      <c r="AE8" s="127">
        <v>6059.4</v>
      </c>
      <c r="AF8" s="127">
        <v>14390.7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52039.20662000024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3097.6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17559.9</v>
      </c>
      <c r="AA9" s="90">
        <f t="shared" si="0"/>
        <v>0</v>
      </c>
      <c r="AB9" s="90">
        <f t="shared" si="0"/>
        <v>0</v>
      </c>
      <c r="AC9" s="90">
        <f t="shared" si="0"/>
        <v>31675.9</v>
      </c>
      <c r="AD9" s="90">
        <f>AD10+AD15+AD24+AD33+AD47+AD52+AD54+AD61+AD62+AD71+AD72+AD88+AD76+AD81+AD83+AD82+AD69+AD89+AD90+AD91+AD70+AD40+AD92</f>
        <v>5911.6</v>
      </c>
      <c r="AE9" s="90">
        <f>AE10+AE15+AE24+AE33+AE47+AE52+AE54+AE61+AE62+AE71+AE72+AE88+AE76+AE81+AE83+AE82+AE69+AE89+AE90+AE91+AE70+AE40+AE92</f>
        <v>2386.4</v>
      </c>
      <c r="AF9" s="90">
        <f t="shared" si="0"/>
        <v>1887.5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188776.50000000003</v>
      </c>
      <c r="AP9" s="90">
        <f>AP10+AP15+AP24+AP33+AP47+AP52+AP54+AP61+AP62+AP71+AP72+AP76+AP88+AP81+AP83+AP82+AP69+AP89+AP91+AP90+AP70+AP40+AP92</f>
        <v>99942.80000000003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367.2</v>
      </c>
      <c r="X10" s="140">
        <v>102</v>
      </c>
      <c r="Y10" s="140">
        <v>309.4</v>
      </c>
      <c r="Z10" s="140">
        <v>863.4</v>
      </c>
      <c r="AA10" s="140"/>
      <c r="AB10" s="140"/>
      <c r="AC10" s="140">
        <v>791.5</v>
      </c>
      <c r="AD10" s="140">
        <v>5185.4</v>
      </c>
      <c r="AE10" s="140">
        <f>2016.7+9.2</f>
        <v>2025.9</v>
      </c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17716.2</v>
      </c>
      <c r="AP10" s="140">
        <f>B10+C10-AO10</f>
        <v>6003.200000000001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307.8</v>
      </c>
      <c r="Z11" s="140">
        <v>772.5</v>
      </c>
      <c r="AA11" s="140"/>
      <c r="AB11" s="140"/>
      <c r="AC11" s="140">
        <v>783.1</v>
      </c>
      <c r="AD11" s="140">
        <v>5051</v>
      </c>
      <c r="AE11" s="140">
        <f>2015.7+9.2</f>
        <v>2024.9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16859.7</v>
      </c>
      <c r="AP11" s="140">
        <f>B11+C11-AO11</f>
        <v>4289.400000000005</v>
      </c>
      <c r="AR11" s="143"/>
    </row>
    <row r="12" spans="1:44" s="142" customFormat="1" ht="15.75">
      <c r="A12" s="144" t="s">
        <v>2</v>
      </c>
      <c r="B12" s="145">
        <f>109.7-63.4</f>
        <v>46.300000000000004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>
        <v>0.8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68.5</v>
      </c>
      <c r="AP12" s="140">
        <f>B12+C12-AO12</f>
        <v>79.30000000000001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1097.4000000000008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7.199999999999989</v>
      </c>
      <c r="X14" s="140">
        <f>X10-X11-X12-X13</f>
        <v>0</v>
      </c>
      <c r="Y14" s="140">
        <f t="shared" si="2"/>
        <v>1.599999999999966</v>
      </c>
      <c r="Z14" s="140">
        <f t="shared" si="2"/>
        <v>90.09999999999998</v>
      </c>
      <c r="AA14" s="140">
        <f t="shared" si="2"/>
        <v>0</v>
      </c>
      <c r="AB14" s="140">
        <f t="shared" si="2"/>
        <v>0</v>
      </c>
      <c r="AC14" s="140">
        <f t="shared" si="2"/>
        <v>8.399999999999977</v>
      </c>
      <c r="AD14" s="140">
        <f>AD10-AD11-AD12-AD13</f>
        <v>134.39999999999964</v>
      </c>
      <c r="AE14" s="140">
        <f>AE10-AE11-AE12-AE13</f>
        <v>1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787.9999999999989</v>
      </c>
      <c r="AP14" s="140">
        <f>AP10-AP11-AP12-AP13</f>
        <v>1634.4999999999957</v>
      </c>
      <c r="AR14" s="143"/>
    </row>
    <row r="15" spans="1:44" s="142" customFormat="1" ht="15" customHeight="1">
      <c r="A15" s="138" t="s">
        <v>6</v>
      </c>
      <c r="B15" s="139">
        <f>52205.4-1300-900</f>
        <v>50005.4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>
        <f>727.8</f>
        <v>727.8</v>
      </c>
      <c r="AA15" s="146"/>
      <c r="AB15" s="146"/>
      <c r="AC15" s="146">
        <f>15496+9928.2+0.1</f>
        <v>25424.3</v>
      </c>
      <c r="AD15" s="146">
        <v>63</v>
      </c>
      <c r="AE15" s="146">
        <f>44.9+4.5</f>
        <v>49.4</v>
      </c>
      <c r="AF15" s="146">
        <v>0.3</v>
      </c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40915.200000000004</v>
      </c>
      <c r="AP15" s="140">
        <f aca="true" t="shared" si="3" ref="AP15:AP31">B15+C15-AO15</f>
        <v>46897.60000000003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>
        <v>9928.2</v>
      </c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12892.5</v>
      </c>
      <c r="AP16" s="149">
        <f t="shared" si="3"/>
        <v>12860.200000000004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>
        <v>2.9</v>
      </c>
      <c r="AA17" s="140"/>
      <c r="AB17" s="140"/>
      <c r="AC17" s="140">
        <f>15219.3+9928.2</f>
        <v>25147.5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36177.5</v>
      </c>
      <c r="AP17" s="140">
        <f t="shared" si="3"/>
        <v>23797.959999999985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>
        <v>178.4</v>
      </c>
      <c r="AA19" s="140"/>
      <c r="AB19" s="140"/>
      <c r="AC19" s="140">
        <v>81.5</v>
      </c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1226.2</v>
      </c>
      <c r="AP19" s="140">
        <f t="shared" si="3"/>
        <v>2292.7999999999984</v>
      </c>
      <c r="AR19" s="143"/>
    </row>
    <row r="20" spans="1:44" s="142" customFormat="1" ht="15.75">
      <c r="A20" s="144" t="s">
        <v>2</v>
      </c>
      <c r="B20" s="139">
        <f>4503-1300-900+5</f>
        <v>2308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>
        <v>2.5</v>
      </c>
      <c r="AA20" s="140"/>
      <c r="AB20" s="140"/>
      <c r="AC20" s="140">
        <v>0.3</v>
      </c>
      <c r="AD20" s="140">
        <v>36.3</v>
      </c>
      <c r="AE20" s="140">
        <v>4.5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698.6</v>
      </c>
      <c r="AP20" s="140">
        <f t="shared" si="3"/>
        <v>9074.1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>
        <v>84.5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501.4</v>
      </c>
      <c r="AP21" s="140">
        <f t="shared" si="3"/>
        <v>1042.4999999999995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3744.599999999998</v>
      </c>
      <c r="C23" s="139">
        <v>9242.999999999998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544</v>
      </c>
      <c r="AA23" s="140">
        <f t="shared" si="4"/>
        <v>0</v>
      </c>
      <c r="AB23" s="140">
        <f t="shared" si="4"/>
        <v>0</v>
      </c>
      <c r="AC23" s="140">
        <f t="shared" si="4"/>
        <v>110.49999999999926</v>
      </c>
      <c r="AD23" s="140">
        <f>AD15-AD17-AD18-AD19-AD20-AD21-AD22</f>
        <v>26.700000000000003</v>
      </c>
      <c r="AE23" s="140">
        <f>AE15-AE17-AE18-AE19-AE20-AE21-AE22</f>
        <v>44.9</v>
      </c>
      <c r="AF23" s="140">
        <f t="shared" si="4"/>
        <v>0.3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2311.4999999999995</v>
      </c>
      <c r="AP23" s="140">
        <f t="shared" si="3"/>
        <v>10676.099999999997</v>
      </c>
      <c r="AR23" s="143"/>
    </row>
    <row r="24" spans="1:44" s="142" customFormat="1" ht="15" customHeight="1">
      <c r="A24" s="138" t="s">
        <v>7</v>
      </c>
      <c r="B24" s="139">
        <f>32531.8-3772.4-400-431.4-3379.2</f>
        <v>24548.799999999996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>
        <f>8765.4+4749.4</f>
        <v>13514.8</v>
      </c>
      <c r="AA24" s="140"/>
      <c r="AB24" s="140"/>
      <c r="AC24" s="140">
        <f>2352.3+246.8</f>
        <v>2599.1000000000004</v>
      </c>
      <c r="AD24" s="140">
        <v>14.8</v>
      </c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30422.2</v>
      </c>
      <c r="AP24" s="140">
        <f t="shared" si="3"/>
        <v>12137.7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>
        <v>4749.4</v>
      </c>
      <c r="AA25" s="150"/>
      <c r="AB25" s="150"/>
      <c r="AC25" s="150">
        <v>246.8</v>
      </c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17045.6</v>
      </c>
      <c r="AP25" s="149">
        <f t="shared" si="3"/>
        <v>92.30000000000291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24457.999999999996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13514.8</v>
      </c>
      <c r="AA32" s="140">
        <f t="shared" si="5"/>
        <v>0</v>
      </c>
      <c r="AB32" s="140">
        <f t="shared" si="5"/>
        <v>0</v>
      </c>
      <c r="AC32" s="140">
        <f t="shared" si="5"/>
        <v>2599.1000000000004</v>
      </c>
      <c r="AD32" s="140">
        <f>AD24-AD26-AD27-AD28-AD29-AD30-AD31</f>
        <v>14.8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30374.899999999998</v>
      </c>
      <c r="AP32" s="140">
        <f>AP24-AP30</f>
        <v>12003.300000000001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>
        <v>182.4</v>
      </c>
      <c r="AA33" s="140"/>
      <c r="AB33" s="140"/>
      <c r="AC33" s="140"/>
      <c r="AD33" s="140"/>
      <c r="AE33" s="140">
        <v>123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411.8</v>
      </c>
      <c r="AP33" s="140">
        <f aca="true" t="shared" si="6" ref="AP33:AP38">B33+C33-AO33</f>
        <v>376.00000000000074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>
        <v>180.8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278.9</v>
      </c>
      <c r="AP34" s="140">
        <f t="shared" si="6"/>
        <v>102.29999999999995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>
        <v>0.8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1.3</v>
      </c>
      <c r="AP36" s="140">
        <f t="shared" si="6"/>
        <v>72.10000000000001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0.7999999999999943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123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131.6</v>
      </c>
      <c r="AP39" s="140">
        <f>AP33-AP34-AP36-AP38-AP35-AP37</f>
        <v>199.00000000000077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721.3</v>
      </c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1155.9</v>
      </c>
      <c r="AP40" s="140">
        <f aca="true" t="shared" si="8" ref="AP40:AP45">B40+C40-AO40</f>
        <v>501.70000000000005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708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1126.5</v>
      </c>
      <c r="AP41" s="140">
        <f t="shared" si="8"/>
        <v>282.6999999999998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13.299999999999955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26.399999999999956</v>
      </c>
      <c r="AP46" s="140">
        <f>AP40-AP41-AP42-AP43-AP44-AP45</f>
        <v>47.80000000000015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>
        <v>34</v>
      </c>
      <c r="AA47" s="154"/>
      <c r="AB47" s="154"/>
      <c r="AC47" s="154">
        <v>4</v>
      </c>
      <c r="AD47" s="154">
        <v>34.5</v>
      </c>
      <c r="AE47" s="154">
        <v>81.4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7194</v>
      </c>
      <c r="AP47" s="140">
        <f>B47+C47-AO47</f>
        <v>7265.4000000000015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>
        <v>1.8</v>
      </c>
      <c r="AA48" s="154"/>
      <c r="AB48" s="154"/>
      <c r="AC48" s="154"/>
      <c r="AD48" s="154">
        <v>28.7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59.4</v>
      </c>
      <c r="AP48" s="140">
        <f>B48+C48-AO48</f>
        <v>99.20000000000002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>
        <v>15.5</v>
      </c>
      <c r="AA49" s="140"/>
      <c r="AB49" s="140"/>
      <c r="AC49" s="140">
        <v>4</v>
      </c>
      <c r="AD49" s="140">
        <v>5.8</v>
      </c>
      <c r="AE49" s="140">
        <v>81.4</v>
      </c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6375.299999999999</v>
      </c>
      <c r="AP49" s="140">
        <f>B49+C49-AO49</f>
        <v>5970.100000000002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16.700000000000003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759.3</v>
      </c>
      <c r="AP51" s="140">
        <f>AP47-AP49-AP48</f>
        <v>1196.0999999999992</v>
      </c>
      <c r="AR51" s="143"/>
    </row>
    <row r="52" spans="1:44" s="142" customFormat="1" ht="15" customHeight="1">
      <c r="A52" s="138" t="s">
        <v>0</v>
      </c>
      <c r="B52" s="139">
        <f>9156.4+304.2-48-430+6237.2</f>
        <v>15219.8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>
        <v>638.4</v>
      </c>
      <c r="AA52" s="140"/>
      <c r="AB52" s="140"/>
      <c r="AC52" s="140">
        <v>352.1</v>
      </c>
      <c r="AD52" s="140">
        <v>18.6</v>
      </c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8057.3</v>
      </c>
      <c r="AP52" s="140">
        <f aca="true" t="shared" si="12" ref="AP52:AP59">B52+C52-AO52</f>
        <v>9860.999999999996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>
        <v>581.7</v>
      </c>
      <c r="AD54" s="140">
        <v>162</v>
      </c>
      <c r="AE54" s="140">
        <v>7.1</v>
      </c>
      <c r="AF54" s="140">
        <v>-0.1</v>
      </c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1896.2</v>
      </c>
      <c r="AP54" s="140">
        <f t="shared" si="12"/>
        <v>1589.0000000000002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581.7</v>
      </c>
      <c r="AD55" s="140">
        <v>14.2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1080.3</v>
      </c>
      <c r="AP55" s="140">
        <f t="shared" si="12"/>
        <v>343.1999999999998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>
        <v>0.1</v>
      </c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12.699999999999998</v>
      </c>
      <c r="AP57" s="140">
        <f t="shared" si="12"/>
        <v>195.59999999999994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147.8</v>
      </c>
      <c r="AE60" s="140">
        <f t="shared" si="13"/>
        <v>7</v>
      </c>
      <c r="AF60" s="140">
        <f t="shared" si="13"/>
        <v>-0.1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803.2</v>
      </c>
      <c r="AP60" s="140">
        <f>AP54-AP55-AP57-AP59-AP56-AP58</f>
        <v>1030.4000000000005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>
        <v>0.7</v>
      </c>
      <c r="AA61" s="140"/>
      <c r="AB61" s="140"/>
      <c r="AC61" s="140">
        <v>3</v>
      </c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24.8</v>
      </c>
      <c r="AP61" s="140">
        <f aca="true" t="shared" si="15" ref="AP61:AP67">B61+C61-AO61</f>
        <v>175.19999999999996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>
        <v>1169.7</v>
      </c>
      <c r="AA62" s="140"/>
      <c r="AB62" s="140"/>
      <c r="AC62" s="140"/>
      <c r="AD62" s="140"/>
      <c r="AE62" s="140">
        <v>99.6</v>
      </c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2483.7999999999997</v>
      </c>
      <c r="AP62" s="140">
        <f t="shared" si="15"/>
        <v>7310.300000000001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>
        <v>932.1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1421.3</v>
      </c>
      <c r="AP63" s="140">
        <f t="shared" si="15"/>
        <v>1736.4999999999993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>
        <v>36.6</v>
      </c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89.6</v>
      </c>
      <c r="AP65" s="140">
        <f t="shared" si="15"/>
        <v>1044.3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>
        <v>0.4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18.4</v>
      </c>
      <c r="AP66" s="140">
        <f t="shared" si="15"/>
        <v>127.09999999999997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237.60000000000002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62.59999999999999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709.5</v>
      </c>
      <c r="AP68" s="140">
        <f>AP62-AP63-AP66-AP67-AP65-AP64</f>
        <v>3468.7000000000016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>
        <v>73.7</v>
      </c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1590.9</v>
      </c>
      <c r="AP71" s="158">
        <f t="shared" si="17"/>
        <v>221.89999999999986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1453.9-100-180</f>
        <v>1173.9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>
        <f>72.4+9.6</f>
        <v>82</v>
      </c>
      <c r="AD72" s="140">
        <v>433.3</v>
      </c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796.8000000000001</v>
      </c>
      <c r="AP72" s="158">
        <f t="shared" si="17"/>
        <v>3078.6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147.9</v>
      </c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222</v>
      </c>
      <c r="AP76" s="158">
        <f t="shared" si="17"/>
        <v>300.5999999999999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>
        <v>136.9</v>
      </c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207.2</v>
      </c>
      <c r="AP77" s="158">
        <f t="shared" si="17"/>
        <v>14.799999999999983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f>14997.5-1348</f>
        <v>13649.5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>
        <v>895.3</v>
      </c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12327.299999999997</v>
      </c>
      <c r="AP89" s="140">
        <f t="shared" si="17"/>
        <v>3990.400000000007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>
        <v>1886.8</v>
      </c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5660.4</v>
      </c>
      <c r="AP90" s="140">
        <f t="shared" si="17"/>
        <v>0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>
        <v>428.7</v>
      </c>
      <c r="AA92" s="140"/>
      <c r="AB92" s="140"/>
      <c r="AC92" s="140"/>
      <c r="AD92" s="140"/>
      <c r="AE92" s="140"/>
      <c r="AF92" s="140">
        <v>0.5</v>
      </c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56166.700000000004</v>
      </c>
      <c r="AP92" s="140">
        <f t="shared" si="17"/>
        <v>2.1999999999970896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82576.00000000003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3097.6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17559.9</v>
      </c>
      <c r="AA94" s="91">
        <f t="shared" si="18"/>
        <v>0</v>
      </c>
      <c r="AB94" s="91">
        <f t="shared" si="18"/>
        <v>0</v>
      </c>
      <c r="AC94" s="91">
        <f t="shared" si="18"/>
        <v>31675.9</v>
      </c>
      <c r="AD94" s="91">
        <f>AD10+AD15+AD24+AD33+AD47+AD52+AD54+AD61+AD62+AD69+AD71+AD72+AD76+AD81+AD82+AD83+AD88+AD89+AD90+AD91+AD40+AD92+AD70</f>
        <v>5911.6</v>
      </c>
      <c r="AE94" s="91">
        <f>AE10+AE15+AE24+AE33+AE47+AE52+AE54+AE61+AE62+AE69+AE71+AE72+AE76+AE81+AE82+AE83+AE88+AE89+AE90+AE91+AE40+AE92+AE70</f>
        <v>2386.4</v>
      </c>
      <c r="AF94" s="91">
        <f t="shared" si="18"/>
        <v>1887.5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188776.50000000003</v>
      </c>
      <c r="AP94" s="91">
        <f>AP10+AP15+AP24+AP33+AP47+AP52+AP54+AP61+AP62+AP69+AP71+AP72+AP76+AP81+AP82+AP83+AP88+AP89+AP90+AP91+AP70+AP40+AP92</f>
        <v>99942.80000000003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307.8</v>
      </c>
      <c r="Z95" s="72">
        <f t="shared" si="19"/>
        <v>1890.1000000000001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27357.2</v>
      </c>
      <c r="AD95" s="72">
        <f>AD11+AD17+AD26+AD34+AD55+AD63+AD73+AD41+AD77+AD48</f>
        <v>5093.9</v>
      </c>
      <c r="AE95" s="72">
        <f>AE11+AE17+AE26+AE34+AE55+AE63+AE73+AE41+AE77+AE48</f>
        <v>2024.9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57210.8</v>
      </c>
      <c r="AP95" s="72">
        <f>B95+C95-AO95</f>
        <v>30666.059999999983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4570.000000000001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4.1</v>
      </c>
      <c r="AA96" s="72">
        <f t="shared" si="20"/>
        <v>0</v>
      </c>
      <c r="AB96" s="72">
        <f t="shared" si="20"/>
        <v>0</v>
      </c>
      <c r="AC96" s="72">
        <f t="shared" si="20"/>
        <v>0.3</v>
      </c>
      <c r="AD96" s="72">
        <f>AD12+AD20+AD29+AD36+AD57+AD66+AD44+AD80+AD74+AD53</f>
        <v>36.3</v>
      </c>
      <c r="AE96" s="72">
        <f>AE12+AE20+AE29+AE36+AE57+AE66+AE44+AE80+AE74+AE53</f>
        <v>5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1614.7999999999995</v>
      </c>
      <c r="AP96" s="72">
        <f>B96+C96-AO96</f>
        <v>11729.7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178.4</v>
      </c>
      <c r="AA98" s="72">
        <f t="shared" si="22"/>
        <v>0</v>
      </c>
      <c r="AB98" s="72">
        <f t="shared" si="22"/>
        <v>0</v>
      </c>
      <c r="AC98" s="72">
        <f t="shared" si="22"/>
        <v>81.5</v>
      </c>
      <c r="AD98" s="72">
        <f>AD19+AD28+AD65+AD35+AD43+AD56+AD79</f>
        <v>0</v>
      </c>
      <c r="AE98" s="72">
        <f>AE19+AE28+AE65+AE35+AE43+AE56+AE79</f>
        <v>36.6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1315.8</v>
      </c>
      <c r="AP98" s="72">
        <f>B98+C98-AO98</f>
        <v>3344.899999999998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15.5</v>
      </c>
      <c r="AA99" s="72">
        <f t="shared" si="23"/>
        <v>0</v>
      </c>
      <c r="AB99" s="72">
        <f t="shared" si="23"/>
        <v>0</v>
      </c>
      <c r="AC99" s="72">
        <f t="shared" si="23"/>
        <v>88.5</v>
      </c>
      <c r="AD99" s="72">
        <f>AD21+AD30+AD49+AD37+AD58+AD13+AD75+AD67</f>
        <v>5.8</v>
      </c>
      <c r="AE99" s="72">
        <f>AE21+AE30+AE49+AE37+AE58+AE13+AE75+AE67</f>
        <v>81.4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7173</v>
      </c>
      <c r="AP99" s="72">
        <f>B99+C99-AO99</f>
        <v>8461.900000000001</v>
      </c>
    </row>
    <row r="100" spans="1:42" ht="12.75">
      <c r="A100" s="137" t="s">
        <v>35</v>
      </c>
      <c r="B100" s="20">
        <f>B94-B95-B96-B97-B98-B99</f>
        <v>125637.50000000004</v>
      </c>
      <c r="C100" s="20">
        <f>C94-C95-C96-C97-C98-C99</f>
        <v>41550.74000000004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2737</v>
      </c>
      <c r="X100" s="92">
        <f>X94-X95-X96-X97-X98-X99</f>
        <v>2273.3999999999996</v>
      </c>
      <c r="Y100" s="92">
        <f t="shared" si="25"/>
        <v>1025.6999999999996</v>
      </c>
      <c r="Z100" s="92">
        <f t="shared" si="25"/>
        <v>15471.800000000001</v>
      </c>
      <c r="AA100" s="92">
        <f t="shared" si="25"/>
        <v>0</v>
      </c>
      <c r="AB100" s="92">
        <f t="shared" si="25"/>
        <v>0</v>
      </c>
      <c r="AC100" s="92">
        <f t="shared" si="25"/>
        <v>4148.400000000001</v>
      </c>
      <c r="AD100" s="92">
        <f>AD94-AD95-AD96-AD97-AD98-AD99</f>
        <v>775.6000000000008</v>
      </c>
      <c r="AE100" s="92">
        <f>AE94-AE95-AE96-AE97-AE98-AE99</f>
        <v>238.49999999999997</v>
      </c>
      <c r="AF100" s="92">
        <f t="shared" si="25"/>
        <v>1887.5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121462.1</v>
      </c>
      <c r="AP100" s="92">
        <f>AP94-AP95-AP96-AP97-AP98-AP99</f>
        <v>45726.14000000005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2019-08-23T10:39:25Z</cp:lastPrinted>
  <dcterms:created xsi:type="dcterms:W3CDTF">2002-11-05T08:53:00Z</dcterms:created>
  <dcterms:modified xsi:type="dcterms:W3CDTF">2019-09-03T14:04:45Z</dcterms:modified>
  <cp:category/>
  <cp:version/>
  <cp:contentType/>
  <cp:contentStatus/>
</cp:coreProperties>
</file>